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Complementary Spreadsheets\"/>
    </mc:Choice>
  </mc:AlternateContent>
  <xr:revisionPtr revIDLastSave="0" documentId="13_ncr:1_{881F09BC-E01D-494E-A384-32A4EF083FC7}" xr6:coauthVersionLast="47" xr6:coauthVersionMax="47" xr10:uidLastSave="{00000000-0000-0000-0000-000000000000}"/>
  <bookViews>
    <workbookView xWindow="4185" yWindow="3555" windowWidth="20520" windowHeight="11025" tabRatio="690" firstSheet="22" activeTab="23" xr2:uid="{00000000-000D-0000-FFFF-FFFF00000000}"/>
  </bookViews>
  <sheets>
    <sheet name="Mthly" sheetId="6" state="hidden" r:id="rId1"/>
    <sheet name="All" sheetId="48" state="hidden" r:id="rId2"/>
    <sheet name="Capital" sheetId="22" state="hidden" r:id="rId3"/>
    <sheet name="Interest" sheetId="5" state="hidden" r:id="rId4"/>
    <sheet name="Future Sum" sheetId="38" state="hidden" r:id="rId5"/>
    <sheet name="Future Cap" sheetId="13" state="hidden" r:id="rId6"/>
    <sheet name="DKP" sheetId="67" state="hidden" r:id="rId7"/>
    <sheet name="Settlements" sheetId="68" state="hidden" r:id="rId8"/>
    <sheet name="Edgers" sheetId="45" state="hidden" r:id="rId9"/>
    <sheet name="Cranes" sheetId="49" state="hidden" r:id="rId10"/>
    <sheet name="Tubebender" sheetId="50" state="hidden" r:id="rId11"/>
    <sheet name="CNC Equip 1" sheetId="51" state="hidden" r:id="rId12"/>
    <sheet name="CNC Equip 2" sheetId="52" state="hidden" r:id="rId13"/>
    <sheet name="Paint Booth" sheetId="53" state="hidden" r:id="rId14"/>
    <sheet name="Luton" sheetId="55" state="hidden" r:id="rId15"/>
    <sheet name="Microsprint" sheetId="60" state="hidden" r:id="rId16"/>
    <sheet name="Passat" sheetId="61" state="hidden" r:id="rId17"/>
    <sheet name="Cabinet Vision" sheetId="69" state="hidden" r:id="rId18"/>
    <sheet name="NWPlant" sheetId="65" state="hidden" r:id="rId19"/>
    <sheet name="NWCars" sheetId="63" state="hidden" r:id="rId20"/>
    <sheet name="Extraction" sheetId="72" state="hidden" r:id="rId21"/>
    <sheet name="Doormaking" sheetId="71" state="hidden" r:id="rId22"/>
    <sheet name="CNC Cutter" sheetId="74" r:id="rId23"/>
    <sheet name="Forecast" sheetId="75" r:id="rId24"/>
    <sheet name="EFG Loan" sheetId="62" state="hidden" r:id="rId25"/>
    <sheet name="Funding Circle" sheetId="70" state="hidden" r:id="rId26"/>
  </sheets>
  <calcPr calcId="181029" fullPrecision="0"/>
</workbook>
</file>

<file path=xl/calcChain.xml><?xml version="1.0" encoding="utf-8"?>
<calcChain xmlns="http://schemas.openxmlformats.org/spreadsheetml/2006/main">
  <c r="F9" i="75" l="1"/>
  <c r="I8" i="75"/>
  <c r="I9" i="75" s="1"/>
  <c r="F8" i="75"/>
  <c r="D7" i="75"/>
  <c r="C7" i="75"/>
  <c r="B7" i="75" s="1"/>
  <c r="A7" i="75"/>
  <c r="A8" i="75" s="1"/>
  <c r="A9" i="75" s="1"/>
  <c r="A10" i="75" s="1"/>
  <c r="A11" i="75" s="1"/>
  <c r="A12" i="75" s="1"/>
  <c r="A13" i="75" s="1"/>
  <c r="A14" i="75" s="1"/>
  <c r="A15" i="75" s="1"/>
  <c r="A16" i="75" s="1"/>
  <c r="A17" i="75" s="1"/>
  <c r="A18" i="75" s="1"/>
  <c r="A19" i="75" s="1"/>
  <c r="A20" i="75" s="1"/>
  <c r="A21" i="75" s="1"/>
  <c r="A22" i="75" s="1"/>
  <c r="A23" i="75" s="1"/>
  <c r="A24" i="75" s="1"/>
  <c r="A25" i="75" s="1"/>
  <c r="A26" i="75" s="1"/>
  <c r="A27" i="75" s="1"/>
  <c r="A28" i="75" s="1"/>
  <c r="A29" i="75" s="1"/>
  <c r="A30" i="75" s="1"/>
  <c r="A31" i="75" s="1"/>
  <c r="A32" i="75" s="1"/>
  <c r="A33" i="75" s="1"/>
  <c r="A34" i="75" s="1"/>
  <c r="A35" i="75" s="1"/>
  <c r="A36" i="75" s="1"/>
  <c r="A37" i="75" s="1"/>
  <c r="A38" i="75" s="1"/>
  <c r="A39" i="75" s="1"/>
  <c r="A40" i="75" s="1"/>
  <c r="A41" i="75" s="1"/>
  <c r="A42" i="75" s="1"/>
  <c r="C6" i="75"/>
  <c r="B6" i="75"/>
  <c r="H1" i="75"/>
  <c r="A7" i="74"/>
  <c r="F10" i="75" l="1"/>
  <c r="I10" i="75"/>
  <c r="H41" i="74"/>
  <c r="H42" i="74"/>
  <c r="G42" i="74" s="1"/>
  <c r="B6" i="74"/>
  <c r="C6" i="74"/>
  <c r="I8" i="74"/>
  <c r="F8" i="74"/>
  <c r="F9" i="74" s="1"/>
  <c r="F10" i="74" s="1"/>
  <c r="D7" i="74"/>
  <c r="C7" i="74"/>
  <c r="A8" i="74"/>
  <c r="A9" i="74" s="1"/>
  <c r="A10" i="74" s="1"/>
  <c r="A11" i="74" s="1"/>
  <c r="A12" i="74" s="1"/>
  <c r="A13" i="74" s="1"/>
  <c r="A14" i="74" s="1"/>
  <c r="A15" i="74" s="1"/>
  <c r="A16" i="74" s="1"/>
  <c r="A17" i="74" s="1"/>
  <c r="A18" i="74" s="1"/>
  <c r="A19" i="74" s="1"/>
  <c r="A20" i="74" s="1"/>
  <c r="A21" i="74" s="1"/>
  <c r="A22" i="74" s="1"/>
  <c r="A23" i="74" s="1"/>
  <c r="A24" i="74" s="1"/>
  <c r="A25" i="74" s="1"/>
  <c r="A26" i="74" s="1"/>
  <c r="A27" i="74" s="1"/>
  <c r="A28" i="74" s="1"/>
  <c r="A29" i="74" s="1"/>
  <c r="A30" i="74" s="1"/>
  <c r="A31" i="74" s="1"/>
  <c r="A32" i="74" s="1"/>
  <c r="A33" i="74" s="1"/>
  <c r="A34" i="74" s="1"/>
  <c r="A35" i="74" s="1"/>
  <c r="A36" i="74" s="1"/>
  <c r="A37" i="74" s="1"/>
  <c r="A38" i="74" s="1"/>
  <c r="A39" i="74" s="1"/>
  <c r="A40" i="74" s="1"/>
  <c r="A41" i="74" s="1"/>
  <c r="A42" i="74" s="1"/>
  <c r="E6" i="72"/>
  <c r="C7" i="72"/>
  <c r="I7" i="72"/>
  <c r="I8" i="72" s="1"/>
  <c r="B6" i="72"/>
  <c r="D6" i="72"/>
  <c r="F8" i="72"/>
  <c r="F9" i="72" s="1"/>
  <c r="F10" i="72" s="1"/>
  <c r="F11" i="72" s="1"/>
  <c r="F12" i="72" s="1"/>
  <c r="F13" i="72" s="1"/>
  <c r="F14" i="72" s="1"/>
  <c r="A7" i="72"/>
  <c r="A8" i="72" s="1"/>
  <c r="A9" i="72" s="1"/>
  <c r="A10" i="72" s="1"/>
  <c r="A11" i="72" s="1"/>
  <c r="A12" i="72" s="1"/>
  <c r="A13" i="72" s="1"/>
  <c r="A14" i="72" s="1"/>
  <c r="A15" i="72" s="1"/>
  <c r="A16" i="72" s="1"/>
  <c r="A17" i="72" s="1"/>
  <c r="A18" i="72" s="1"/>
  <c r="A19" i="72" s="1"/>
  <c r="A20" i="72" s="1"/>
  <c r="A21" i="72" s="1"/>
  <c r="A22" i="72" s="1"/>
  <c r="A23" i="72" s="1"/>
  <c r="A24" i="72" s="1"/>
  <c r="A25" i="72" s="1"/>
  <c r="A26" i="72" s="1"/>
  <c r="A27" i="72" s="1"/>
  <c r="A28" i="72" s="1"/>
  <c r="A29" i="72" s="1"/>
  <c r="A30" i="72" s="1"/>
  <c r="A31" i="72" s="1"/>
  <c r="A32" i="72" s="1"/>
  <c r="A33" i="72" s="1"/>
  <c r="A34" i="72" s="1"/>
  <c r="A35" i="72" s="1"/>
  <c r="A36" i="72" s="1"/>
  <c r="A37" i="72" s="1"/>
  <c r="A38" i="72" s="1"/>
  <c r="A39" i="72" s="1"/>
  <c r="A40" i="72" s="1"/>
  <c r="A41" i="72" s="1"/>
  <c r="A42" i="72" s="1"/>
  <c r="I7" i="71"/>
  <c r="I8" i="71"/>
  <c r="I9" i="71"/>
  <c r="F7" i="71"/>
  <c r="F8" i="71" s="1"/>
  <c r="F9" i="71" s="1"/>
  <c r="A7" i="71"/>
  <c r="A8" i="71" s="1"/>
  <c r="A9" i="71" s="1"/>
  <c r="A10" i="71" s="1"/>
  <c r="A11" i="71" s="1"/>
  <c r="A12" i="71" s="1"/>
  <c r="A13" i="71" s="1"/>
  <c r="A14" i="71" s="1"/>
  <c r="A15" i="71" s="1"/>
  <c r="A16" i="71" s="1"/>
  <c r="A17" i="71" s="1"/>
  <c r="A18" i="71" s="1"/>
  <c r="A19" i="71" s="1"/>
  <c r="A20" i="71" s="1"/>
  <c r="A21" i="71" s="1"/>
  <c r="A22" i="71" s="1"/>
  <c r="A23" i="71" s="1"/>
  <c r="A24" i="71" s="1"/>
  <c r="A25" i="71" s="1"/>
  <c r="A26" i="71" s="1"/>
  <c r="A27" i="71" s="1"/>
  <c r="A28" i="71" s="1"/>
  <c r="A29" i="71" s="1"/>
  <c r="A30" i="71" s="1"/>
  <c r="A31" i="71" s="1"/>
  <c r="A32" i="71" s="1"/>
  <c r="A33" i="71" s="1"/>
  <c r="A34" i="71" s="1"/>
  <c r="A35" i="71" s="1"/>
  <c r="A36" i="71" s="1"/>
  <c r="A37" i="71" s="1"/>
  <c r="A38" i="71" s="1"/>
  <c r="A39" i="71" s="1"/>
  <c r="A40" i="71" s="1"/>
  <c r="A41" i="71" s="1"/>
  <c r="B6" i="71"/>
  <c r="D6" i="71" s="1"/>
  <c r="H1" i="71"/>
  <c r="F9" i="67"/>
  <c r="F7" i="67"/>
  <c r="F5" i="55"/>
  <c r="B8" i="67"/>
  <c r="F5" i="49"/>
  <c r="F5" i="50"/>
  <c r="G65" i="50"/>
  <c r="F5" i="51"/>
  <c r="F5" i="52"/>
  <c r="F5" i="53"/>
  <c r="O18" i="48"/>
  <c r="O19" i="48"/>
  <c r="O20" i="48"/>
  <c r="O23" i="48" s="1"/>
  <c r="O21" i="48"/>
  <c r="O5" i="48"/>
  <c r="O6" i="48"/>
  <c r="O16" i="48" s="1"/>
  <c r="C6" i="48"/>
  <c r="D6" i="48"/>
  <c r="D16" i="48" s="1"/>
  <c r="E6" i="48"/>
  <c r="F6" i="48"/>
  <c r="F25" i="48" s="1"/>
  <c r="F30" i="48" s="1"/>
  <c r="G6" i="48"/>
  <c r="H6" i="48"/>
  <c r="I6" i="48"/>
  <c r="J6" i="48"/>
  <c r="J16" i="48" s="1"/>
  <c r="K6" i="48"/>
  <c r="L6" i="48"/>
  <c r="L16" i="48" s="1"/>
  <c r="M6" i="48"/>
  <c r="N6" i="48"/>
  <c r="O10" i="48"/>
  <c r="O11" i="48"/>
  <c r="O12" i="48"/>
  <c r="O14" i="48"/>
  <c r="O13" i="48"/>
  <c r="C14" i="48"/>
  <c r="D14" i="48"/>
  <c r="E14" i="48"/>
  <c r="F14" i="48"/>
  <c r="G14" i="48"/>
  <c r="G16" i="48" s="1"/>
  <c r="H14" i="48"/>
  <c r="I14" i="48"/>
  <c r="J14" i="48"/>
  <c r="K14" i="48"/>
  <c r="L14" i="48"/>
  <c r="M14" i="48"/>
  <c r="N14" i="48"/>
  <c r="C16" i="48"/>
  <c r="F16" i="48"/>
  <c r="H16" i="48"/>
  <c r="K16" i="48"/>
  <c r="C23" i="48"/>
  <c r="D23" i="48"/>
  <c r="D25" i="48" s="1"/>
  <c r="D30" i="48" s="1"/>
  <c r="E23" i="48"/>
  <c r="F23" i="48"/>
  <c r="G23" i="48"/>
  <c r="H23" i="48"/>
  <c r="I23" i="48"/>
  <c r="J23" i="48"/>
  <c r="K23" i="48"/>
  <c r="L23" i="48"/>
  <c r="M23" i="48"/>
  <c r="N23" i="48"/>
  <c r="H25" i="48"/>
  <c r="H30" i="48" s="1"/>
  <c r="O27" i="48"/>
  <c r="F7" i="69"/>
  <c r="F8" i="69" s="1"/>
  <c r="F9" i="69" s="1"/>
  <c r="F10" i="69" s="1"/>
  <c r="F11" i="69" s="1"/>
  <c r="F12" i="69" s="1"/>
  <c r="F13" i="69" s="1"/>
  <c r="F14" i="69" s="1"/>
  <c r="F15" i="69" s="1"/>
  <c r="F16" i="69" s="1"/>
  <c r="F17" i="69" s="1"/>
  <c r="F18" i="69" s="1"/>
  <c r="F19" i="69" s="1"/>
  <c r="F20" i="69" s="1"/>
  <c r="F21" i="69" s="1"/>
  <c r="F22" i="69" s="1"/>
  <c r="F23" i="69" s="1"/>
  <c r="F24" i="69" s="1"/>
  <c r="F25" i="69" s="1"/>
  <c r="F26" i="69" s="1"/>
  <c r="F27" i="69" s="1"/>
  <c r="F28" i="69" s="1"/>
  <c r="F29" i="69" s="1"/>
  <c r="F30" i="69" s="1"/>
  <c r="F31" i="69" s="1"/>
  <c r="F32" i="69" s="1"/>
  <c r="F33" i="69" s="1"/>
  <c r="F34" i="69" s="1"/>
  <c r="F35" i="69" s="1"/>
  <c r="F36" i="69" s="1"/>
  <c r="F37" i="69" s="1"/>
  <c r="F38" i="69" s="1"/>
  <c r="F39" i="69" s="1"/>
  <c r="F40" i="69" s="1"/>
  <c r="F41" i="69" s="1"/>
  <c r="B6" i="69"/>
  <c r="D6" i="69"/>
  <c r="I7" i="69"/>
  <c r="I8" i="69"/>
  <c r="I9" i="69" s="1"/>
  <c r="I10" i="69" s="1"/>
  <c r="H1" i="69"/>
  <c r="O5" i="22"/>
  <c r="O6" i="22" s="1"/>
  <c r="O12" i="22"/>
  <c r="O11" i="22"/>
  <c r="O10" i="22"/>
  <c r="O13" i="22"/>
  <c r="O19" i="22"/>
  <c r="O23" i="22" s="1"/>
  <c r="O18" i="22"/>
  <c r="O20" i="22"/>
  <c r="O21" i="22"/>
  <c r="L23" i="22"/>
  <c r="C6" i="22"/>
  <c r="C16" i="22" s="1"/>
  <c r="D6" i="22"/>
  <c r="D14" i="22"/>
  <c r="E6" i="22"/>
  <c r="F6" i="22"/>
  <c r="F14" i="22"/>
  <c r="G6" i="22"/>
  <c r="H6" i="22"/>
  <c r="H14" i="22"/>
  <c r="I6" i="22"/>
  <c r="I16" i="22"/>
  <c r="J6" i="22"/>
  <c r="J16" i="22" s="1"/>
  <c r="J14" i="22"/>
  <c r="K6" i="22"/>
  <c r="L6" i="22"/>
  <c r="L14" i="22"/>
  <c r="L16" i="22"/>
  <c r="M6" i="22"/>
  <c r="N6" i="22"/>
  <c r="N14" i="22"/>
  <c r="C14" i="22"/>
  <c r="C25" i="22"/>
  <c r="E14" i="22"/>
  <c r="E16" i="22" s="1"/>
  <c r="G14" i="22"/>
  <c r="I14" i="22"/>
  <c r="I25" i="22"/>
  <c r="I30" i="22" s="1"/>
  <c r="K14" i="22"/>
  <c r="M14" i="22"/>
  <c r="G16" i="22"/>
  <c r="M16" i="22"/>
  <c r="C23" i="22"/>
  <c r="D23" i="22"/>
  <c r="E23" i="22"/>
  <c r="F23" i="22"/>
  <c r="G23" i="22"/>
  <c r="G25" i="22"/>
  <c r="G30" i="22" s="1"/>
  <c r="H23" i="22"/>
  <c r="I23" i="22"/>
  <c r="J23" i="22"/>
  <c r="J25" i="22" s="1"/>
  <c r="J30" i="22" s="1"/>
  <c r="K23" i="22"/>
  <c r="M23" i="22"/>
  <c r="N23" i="22"/>
  <c r="E25" i="22"/>
  <c r="E30" i="22" s="1"/>
  <c r="L25" i="22"/>
  <c r="L30" i="22"/>
  <c r="O27" i="22"/>
  <c r="B6" i="51"/>
  <c r="D6" i="51" s="1"/>
  <c r="H1" i="51"/>
  <c r="B6" i="52"/>
  <c r="D6" i="52" s="1"/>
  <c r="H1" i="52"/>
  <c r="D6" i="49"/>
  <c r="H60" i="49" s="1"/>
  <c r="G60" i="49" s="1"/>
  <c r="H47" i="49"/>
  <c r="G47" i="49" s="1"/>
  <c r="H42" i="49"/>
  <c r="G42" i="49" s="1"/>
  <c r="H46" i="49"/>
  <c r="G46" i="49" s="1"/>
  <c r="H10" i="49"/>
  <c r="G10" i="49" s="1"/>
  <c r="H14" i="49"/>
  <c r="G14" i="49" s="1"/>
  <c r="H18" i="49"/>
  <c r="G18" i="49" s="1"/>
  <c r="H22" i="49"/>
  <c r="G22" i="49" s="1"/>
  <c r="H26" i="49"/>
  <c r="G26" i="49" s="1"/>
  <c r="H30" i="49"/>
  <c r="G30" i="49" s="1"/>
  <c r="H34" i="49"/>
  <c r="G34" i="49" s="1"/>
  <c r="H36" i="49"/>
  <c r="G36" i="49" s="1"/>
  <c r="H38" i="49"/>
  <c r="G38" i="49"/>
  <c r="H40" i="49"/>
  <c r="G40" i="49" s="1"/>
  <c r="H1" i="49"/>
  <c r="I7" i="62"/>
  <c r="I7" i="53"/>
  <c r="I8" i="53" s="1"/>
  <c r="I9" i="53" s="1"/>
  <c r="I7" i="55"/>
  <c r="G9" i="67"/>
  <c r="H9" i="67" s="1"/>
  <c r="B9" i="67"/>
  <c r="B6" i="65"/>
  <c r="B6" i="61"/>
  <c r="B6" i="60"/>
  <c r="D6" i="60" s="1"/>
  <c r="B6" i="55"/>
  <c r="D6" i="55"/>
  <c r="H2" i="55" s="1"/>
  <c r="B6" i="53"/>
  <c r="D6" i="53" s="1"/>
  <c r="B6" i="45"/>
  <c r="D6" i="50"/>
  <c r="D6" i="45"/>
  <c r="H52" i="45" s="1"/>
  <c r="G52" i="45" s="1"/>
  <c r="F5" i="45"/>
  <c r="H2" i="45"/>
  <c r="H1" i="45"/>
  <c r="F5" i="62"/>
  <c r="B6" i="62"/>
  <c r="D6" i="62"/>
  <c r="H20" i="62" s="1"/>
  <c r="H37" i="62"/>
  <c r="H1" i="62"/>
  <c r="H1" i="70"/>
  <c r="F5" i="70"/>
  <c r="B6" i="70"/>
  <c r="D6" i="70"/>
  <c r="H12" i="70" s="1"/>
  <c r="I7" i="70"/>
  <c r="K34" i="13"/>
  <c r="K37" i="13"/>
  <c r="L34" i="13"/>
  <c r="H34" i="13"/>
  <c r="H39" i="13" s="1"/>
  <c r="I34" i="13"/>
  <c r="J34" i="13"/>
  <c r="J39" i="13" s="1"/>
  <c r="H37" i="13"/>
  <c r="I37" i="13"/>
  <c r="D14" i="38"/>
  <c r="J37" i="13"/>
  <c r="G34" i="13"/>
  <c r="G37" i="13"/>
  <c r="G39" i="13"/>
  <c r="E13" i="38" s="1"/>
  <c r="F13" i="38" s="1"/>
  <c r="F34" i="13"/>
  <c r="F39" i="13"/>
  <c r="E12" i="38" s="1"/>
  <c r="F37" i="13"/>
  <c r="L54" i="13"/>
  <c r="K54" i="13"/>
  <c r="K55" i="13" s="1"/>
  <c r="J54" i="13"/>
  <c r="I54" i="13"/>
  <c r="I55" i="13" s="1"/>
  <c r="H54" i="13"/>
  <c r="H55" i="13" s="1"/>
  <c r="G54" i="13"/>
  <c r="F54" i="13"/>
  <c r="F44" i="13"/>
  <c r="G44" i="13"/>
  <c r="H44" i="13"/>
  <c r="I44" i="13"/>
  <c r="J44" i="13"/>
  <c r="K44" i="13"/>
  <c r="L44" i="13"/>
  <c r="F45" i="13"/>
  <c r="F46" i="13"/>
  <c r="F47" i="13"/>
  <c r="F48" i="13"/>
  <c r="F49" i="13"/>
  <c r="F50" i="13"/>
  <c r="M50" i="13" s="1"/>
  <c r="F51" i="13"/>
  <c r="F55" i="13"/>
  <c r="G45" i="13"/>
  <c r="H45" i="13"/>
  <c r="M45" i="13" s="1"/>
  <c r="H46" i="13"/>
  <c r="H47" i="13"/>
  <c r="H48" i="13"/>
  <c r="H49" i="13"/>
  <c r="H50" i="13"/>
  <c r="H51" i="13"/>
  <c r="I45" i="13"/>
  <c r="J45" i="13"/>
  <c r="J46" i="13"/>
  <c r="J47" i="13"/>
  <c r="J48" i="13"/>
  <c r="J49" i="13"/>
  <c r="J50" i="13"/>
  <c r="J51" i="13"/>
  <c r="J55" i="13"/>
  <c r="K45" i="13"/>
  <c r="L45" i="13"/>
  <c r="L46" i="13"/>
  <c r="L52" i="13" s="1"/>
  <c r="L57" i="13" s="1"/>
  <c r="L47" i="13"/>
  <c r="L48" i="13"/>
  <c r="L49" i="13"/>
  <c r="L50" i="13"/>
  <c r="L51" i="13"/>
  <c r="L55" i="13"/>
  <c r="G46" i="13"/>
  <c r="I46" i="13"/>
  <c r="K46" i="13"/>
  <c r="G47" i="13"/>
  <c r="M47" i="13" s="1"/>
  <c r="I47" i="13"/>
  <c r="K47" i="13"/>
  <c r="G48" i="13"/>
  <c r="I48" i="13"/>
  <c r="K48" i="13"/>
  <c r="G49" i="13"/>
  <c r="I49" i="13"/>
  <c r="K49" i="13"/>
  <c r="G50" i="13"/>
  <c r="I50" i="13"/>
  <c r="K50" i="13"/>
  <c r="G51" i="13"/>
  <c r="I51" i="13"/>
  <c r="K51" i="13"/>
  <c r="M51" i="13" s="1"/>
  <c r="G52" i="13"/>
  <c r="G57" i="13" s="1"/>
  <c r="G55" i="13"/>
  <c r="M26" i="13"/>
  <c r="M27" i="13"/>
  <c r="M28" i="13"/>
  <c r="M29" i="13"/>
  <c r="M30" i="13"/>
  <c r="M31" i="13"/>
  <c r="M32" i="13"/>
  <c r="M33" i="13"/>
  <c r="M36" i="13"/>
  <c r="M37" i="13"/>
  <c r="L37" i="13"/>
  <c r="L39" i="13"/>
  <c r="E34" i="13"/>
  <c r="E39" i="13" s="1"/>
  <c r="E37" i="13"/>
  <c r="M8" i="13"/>
  <c r="M9" i="13"/>
  <c r="M10" i="13"/>
  <c r="M11" i="13"/>
  <c r="M12" i="13"/>
  <c r="M13" i="13"/>
  <c r="M14" i="13"/>
  <c r="F15" i="13"/>
  <c r="F20" i="13" s="1"/>
  <c r="E4" i="38" s="1"/>
  <c r="G15" i="13"/>
  <c r="H15" i="13"/>
  <c r="H20" i="13" s="1"/>
  <c r="I15" i="13"/>
  <c r="I20" i="13"/>
  <c r="I18" i="13"/>
  <c r="J15" i="13"/>
  <c r="J20" i="13" s="1"/>
  <c r="K15" i="13"/>
  <c r="K20" i="13"/>
  <c r="K18" i="13"/>
  <c r="L15" i="13"/>
  <c r="L18" i="13"/>
  <c r="D7" i="38"/>
  <c r="M7" i="13"/>
  <c r="M15" i="13"/>
  <c r="M20" i="13" s="1"/>
  <c r="M17" i="13"/>
  <c r="M18" i="13"/>
  <c r="H18" i="13"/>
  <c r="D6" i="38" s="1"/>
  <c r="J18" i="13"/>
  <c r="G18" i="13"/>
  <c r="G20" i="13" s="1"/>
  <c r="E5" i="38" s="1"/>
  <c r="F18" i="13"/>
  <c r="D4" i="38" s="1"/>
  <c r="D20" i="38" s="1"/>
  <c r="F8" i="6"/>
  <c r="F12" i="6"/>
  <c r="F15" i="6" s="1"/>
  <c r="F13" i="6"/>
  <c r="K13" i="6"/>
  <c r="J13" i="6" s="1"/>
  <c r="F11" i="6"/>
  <c r="E9" i="13"/>
  <c r="E46" i="13" s="1"/>
  <c r="F14" i="6"/>
  <c r="K14" i="6" s="1"/>
  <c r="F20" i="6"/>
  <c r="E10" i="13" s="1"/>
  <c r="E47" i="13" s="1"/>
  <c r="F19" i="6"/>
  <c r="E11" i="13"/>
  <c r="E48" i="13" s="1"/>
  <c r="F22" i="6"/>
  <c r="E12" i="13" s="1"/>
  <c r="E49" i="13" s="1"/>
  <c r="F23" i="6"/>
  <c r="E13" i="13"/>
  <c r="E50" i="13" s="1"/>
  <c r="C15" i="38"/>
  <c r="C13" i="38"/>
  <c r="D13" i="38"/>
  <c r="C12" i="38"/>
  <c r="D12" i="38"/>
  <c r="C5" i="38"/>
  <c r="C21" i="38" s="1"/>
  <c r="C4" i="38"/>
  <c r="C20" i="38" s="1"/>
  <c r="D1" i="5"/>
  <c r="O10" i="5"/>
  <c r="O14" i="5" s="1"/>
  <c r="O16" i="5" s="1"/>
  <c r="O13" i="5"/>
  <c r="O6" i="5"/>
  <c r="O19" i="5"/>
  <c r="O20" i="5"/>
  <c r="O21" i="5"/>
  <c r="O18" i="5"/>
  <c r="O23" i="5" s="1"/>
  <c r="C6" i="5"/>
  <c r="C16" i="5" s="1"/>
  <c r="D6" i="5"/>
  <c r="D16" i="5" s="1"/>
  <c r="D14" i="5"/>
  <c r="E6" i="5"/>
  <c r="E25" i="5"/>
  <c r="E30" i="5" s="1"/>
  <c r="F6" i="5"/>
  <c r="F14" i="5"/>
  <c r="F16" i="5"/>
  <c r="G6" i="5"/>
  <c r="H6" i="5"/>
  <c r="H16" i="5" s="1"/>
  <c r="H14" i="5"/>
  <c r="I6" i="5"/>
  <c r="J6" i="5"/>
  <c r="J16" i="5" s="1"/>
  <c r="J14" i="5"/>
  <c r="K6" i="5"/>
  <c r="K16" i="5"/>
  <c r="L6" i="5"/>
  <c r="L16" i="5" s="1"/>
  <c r="L14" i="5"/>
  <c r="M6" i="5"/>
  <c r="M16" i="5" s="1"/>
  <c r="N6" i="5"/>
  <c r="N14" i="5"/>
  <c r="N16" i="5" s="1"/>
  <c r="C14" i="5"/>
  <c r="E14" i="5"/>
  <c r="G14" i="5"/>
  <c r="I14" i="5"/>
  <c r="K14" i="5"/>
  <c r="M14" i="5"/>
  <c r="E16" i="5"/>
  <c r="C23" i="5"/>
  <c r="D23" i="5"/>
  <c r="E23" i="5"/>
  <c r="F23" i="5"/>
  <c r="G23" i="5"/>
  <c r="H23" i="5"/>
  <c r="I23" i="5"/>
  <c r="J23" i="5"/>
  <c r="K23" i="5"/>
  <c r="L23" i="5"/>
  <c r="M23" i="5"/>
  <c r="N23" i="5"/>
  <c r="I25" i="5"/>
  <c r="I30" i="5" s="1"/>
  <c r="K25" i="5"/>
  <c r="K30" i="5" s="1"/>
  <c r="O27" i="5"/>
  <c r="H1" i="55"/>
  <c r="I7" i="60"/>
  <c r="I8" i="60"/>
  <c r="I9" i="60" s="1"/>
  <c r="F5" i="60"/>
  <c r="H39" i="60"/>
  <c r="H1" i="60"/>
  <c r="H25" i="6"/>
  <c r="H15" i="6"/>
  <c r="H17" i="6" s="1"/>
  <c r="H27" i="6" s="1"/>
  <c r="H9" i="6"/>
  <c r="E25" i="6"/>
  <c r="E9" i="6"/>
  <c r="E15" i="6"/>
  <c r="E17" i="6" s="1"/>
  <c r="E27" i="6" s="1"/>
  <c r="F21" i="6"/>
  <c r="K21" i="6"/>
  <c r="J21" i="6" s="1"/>
  <c r="C9" i="6"/>
  <c r="C15" i="6"/>
  <c r="C25" i="6"/>
  <c r="K11" i="6"/>
  <c r="J11" i="6" s="1"/>
  <c r="K19" i="6"/>
  <c r="K20" i="6"/>
  <c r="J20" i="6" s="1"/>
  <c r="K22" i="6"/>
  <c r="I15" i="6"/>
  <c r="D15" i="6"/>
  <c r="D17" i="6" s="1"/>
  <c r="D27" i="6" s="1"/>
  <c r="J22" i="6"/>
  <c r="I9" i="6"/>
  <c r="I17" i="6"/>
  <c r="D9" i="6"/>
  <c r="D25" i="6"/>
  <c r="I25" i="6"/>
  <c r="I27" i="6"/>
  <c r="I8" i="63"/>
  <c r="I9" i="63"/>
  <c r="I10" i="63" s="1"/>
  <c r="I11" i="63"/>
  <c r="I12" i="63" s="1"/>
  <c r="I13" i="63" s="1"/>
  <c r="I14" i="63" s="1"/>
  <c r="F7" i="63"/>
  <c r="F8" i="63"/>
  <c r="I6" i="63"/>
  <c r="G6" i="63"/>
  <c r="E6" i="63" s="1"/>
  <c r="C7" i="63"/>
  <c r="E7" i="63" s="1"/>
  <c r="C8" i="63" s="1"/>
  <c r="G7" i="63"/>
  <c r="G8" i="63"/>
  <c r="A8" i="63"/>
  <c r="A9" i="63"/>
  <c r="A10" i="63" s="1"/>
  <c r="A11" i="63"/>
  <c r="A12" i="63" s="1"/>
  <c r="A13" i="63" s="1"/>
  <c r="A14" i="63" s="1"/>
  <c r="A15" i="63" s="1"/>
  <c r="A16" i="63" s="1"/>
  <c r="A17" i="63" s="1"/>
  <c r="A18" i="63" s="1"/>
  <c r="A19" i="63" s="1"/>
  <c r="A20" i="63" s="1"/>
  <c r="A21" i="63" s="1"/>
  <c r="A22" i="63" s="1"/>
  <c r="A23" i="63" s="1"/>
  <c r="A24" i="63" s="1"/>
  <c r="A25" i="63" s="1"/>
  <c r="A26" i="63" s="1"/>
  <c r="A27" i="63" s="1"/>
  <c r="A28" i="63" s="1"/>
  <c r="A29" i="63" s="1"/>
  <c r="A30" i="63" s="1"/>
  <c r="A31" i="63" s="1"/>
  <c r="A32" i="63" s="1"/>
  <c r="A33" i="63" s="1"/>
  <c r="A34" i="63" s="1"/>
  <c r="A35" i="63" s="1"/>
  <c r="A36" i="63" s="1"/>
  <c r="A37" i="63" s="1"/>
  <c r="A38" i="63" s="1"/>
  <c r="A39" i="63" s="1"/>
  <c r="A40" i="63" s="1"/>
  <c r="B6" i="63"/>
  <c r="D7" i="63"/>
  <c r="D8" i="63"/>
  <c r="D9" i="63" s="1"/>
  <c r="I7" i="65"/>
  <c r="F8" i="65"/>
  <c r="F9" i="65" s="1"/>
  <c r="F10" i="65" s="1"/>
  <c r="F11" i="65" s="1"/>
  <c r="F12" i="65" s="1"/>
  <c r="G6" i="65"/>
  <c r="E6" i="65"/>
  <c r="C7" i="65" s="1"/>
  <c r="B7" i="65" s="1"/>
  <c r="A8" i="65"/>
  <c r="A9" i="65" s="1"/>
  <c r="A10" i="65" s="1"/>
  <c r="A11" i="65" s="1"/>
  <c r="A12" i="65" s="1"/>
  <c r="A13" i="65" s="1"/>
  <c r="A14" i="65" s="1"/>
  <c r="A15" i="65" s="1"/>
  <c r="A16" i="65" s="1"/>
  <c r="A17" i="65" s="1"/>
  <c r="A18" i="65" s="1"/>
  <c r="A19" i="65" s="1"/>
  <c r="A20" i="65" s="1"/>
  <c r="A21" i="65" s="1"/>
  <c r="A22" i="65" s="1"/>
  <c r="A23" i="65" s="1"/>
  <c r="A24" i="65" s="1"/>
  <c r="A25" i="65" s="1"/>
  <c r="A26" i="65" s="1"/>
  <c r="A27" i="65" s="1"/>
  <c r="A28" i="65" s="1"/>
  <c r="A29" i="65" s="1"/>
  <c r="A30" i="65" s="1"/>
  <c r="A31" i="65" s="1"/>
  <c r="A32" i="65" s="1"/>
  <c r="A33" i="65" s="1"/>
  <c r="A34" i="65" s="1"/>
  <c r="A35" i="65" s="1"/>
  <c r="A36" i="65" s="1"/>
  <c r="A37" i="65" s="1"/>
  <c r="A38" i="65" s="1"/>
  <c r="A39" i="65" s="1"/>
  <c r="A40" i="65" s="1"/>
  <c r="D7" i="65"/>
  <c r="D8" i="65" s="1"/>
  <c r="D9" i="65"/>
  <c r="H42" i="53"/>
  <c r="H43" i="53"/>
  <c r="H45" i="53"/>
  <c r="H46" i="53"/>
  <c r="H47" i="53"/>
  <c r="H49" i="53"/>
  <c r="H50" i="53"/>
  <c r="H51" i="53"/>
  <c r="H53" i="53"/>
  <c r="H54" i="53"/>
  <c r="H36" i="53"/>
  <c r="H38" i="53"/>
  <c r="H39" i="53"/>
  <c r="H40" i="53"/>
  <c r="H6" i="53"/>
  <c r="G6" i="53"/>
  <c r="E6" i="53" s="1"/>
  <c r="C7" i="53" s="1"/>
  <c r="H7" i="53"/>
  <c r="G7" i="53" s="1"/>
  <c r="H8" i="53"/>
  <c r="G8" i="53" s="1"/>
  <c r="H9" i="53"/>
  <c r="H10" i="53"/>
  <c r="H11" i="53"/>
  <c r="H13" i="53"/>
  <c r="H14" i="53"/>
  <c r="H15" i="53"/>
  <c r="H17" i="53"/>
  <c r="H18" i="53"/>
  <c r="H19" i="53"/>
  <c r="H21" i="53"/>
  <c r="H22" i="53"/>
  <c r="H23" i="53"/>
  <c r="H25" i="53"/>
  <c r="H26" i="53"/>
  <c r="H27" i="53"/>
  <c r="H29" i="53"/>
  <c r="H30" i="53"/>
  <c r="H31" i="53"/>
  <c r="H33" i="53"/>
  <c r="H34" i="53"/>
  <c r="H35" i="53"/>
  <c r="H1" i="53"/>
  <c r="G34" i="61"/>
  <c r="I7" i="61"/>
  <c r="I8" i="61" s="1"/>
  <c r="I9" i="61" s="1"/>
  <c r="I10" i="61" s="1"/>
  <c r="F5" i="61"/>
  <c r="H28" i="61"/>
  <c r="D6" i="61"/>
  <c r="H1" i="61"/>
  <c r="AF13" i="68"/>
  <c r="AG5" i="68"/>
  <c r="AG13" i="68"/>
  <c r="AH5" i="68"/>
  <c r="AH13" i="68"/>
  <c r="AI5" i="68"/>
  <c r="AI13" i="68"/>
  <c r="AJ5" i="68"/>
  <c r="AJ13" i="68"/>
  <c r="AK5" i="68"/>
  <c r="AK13" i="68"/>
  <c r="AK14" i="68"/>
  <c r="AK15" i="68"/>
  <c r="AL5" i="68"/>
  <c r="AL12" i="68"/>
  <c r="AL13" i="68"/>
  <c r="AL14" i="68"/>
  <c r="AL15" i="68"/>
  <c r="AM5" i="68"/>
  <c r="AM12" i="68"/>
  <c r="AM13" i="68"/>
  <c r="AM14" i="68"/>
  <c r="AM15" i="68"/>
  <c r="AN5" i="68"/>
  <c r="AN12" i="68"/>
  <c r="AN13" i="68"/>
  <c r="AN14" i="68"/>
  <c r="AN15" i="68"/>
  <c r="AO5" i="68"/>
  <c r="AO12" i="68"/>
  <c r="AO13" i="68"/>
  <c r="AO14" i="68"/>
  <c r="AO15" i="68"/>
  <c r="AP5" i="68"/>
  <c r="AP12" i="68"/>
  <c r="AP13" i="68"/>
  <c r="AP14" i="68"/>
  <c r="AP15" i="68"/>
  <c r="AQ5" i="68"/>
  <c r="AQ12" i="68"/>
  <c r="AQ13" i="68"/>
  <c r="AQ14" i="68"/>
  <c r="AQ15" i="68"/>
  <c r="AR5" i="68"/>
  <c r="AR12" i="68"/>
  <c r="AR13" i="68"/>
  <c r="AR14" i="68"/>
  <c r="AR15" i="68"/>
  <c r="AS5" i="68"/>
  <c r="AS12" i="68"/>
  <c r="AS13" i="68"/>
  <c r="AS14" i="68"/>
  <c r="AS15" i="68"/>
  <c r="AT5" i="68"/>
  <c r="AT12" i="68"/>
  <c r="AT13" i="68"/>
  <c r="AT14" i="68"/>
  <c r="AT15" i="68"/>
  <c r="AU5" i="68"/>
  <c r="AU12" i="68"/>
  <c r="AU13" i="68"/>
  <c r="AU14" i="68"/>
  <c r="AU15" i="68"/>
  <c r="AV5" i="68"/>
  <c r="AV12" i="68"/>
  <c r="AV13" i="68"/>
  <c r="AV14" i="68"/>
  <c r="AV15" i="68"/>
  <c r="AW5" i="68"/>
  <c r="AW12" i="68"/>
  <c r="AW13" i="68"/>
  <c r="AW14" i="68"/>
  <c r="AW15" i="68"/>
  <c r="AX5" i="68"/>
  <c r="AX6" i="68"/>
  <c r="AX12" i="68"/>
  <c r="AX13" i="68"/>
  <c r="AX14" i="68"/>
  <c r="AX15" i="68"/>
  <c r="AY5" i="68"/>
  <c r="AY6" i="68"/>
  <c r="AY7" i="68"/>
  <c r="AY12" i="68"/>
  <c r="AY13" i="68"/>
  <c r="AY14" i="68"/>
  <c r="AY15" i="68"/>
  <c r="AZ5" i="68"/>
  <c r="AZ6" i="68"/>
  <c r="AZ7" i="68"/>
  <c r="AZ12" i="68"/>
  <c r="AZ13" i="68"/>
  <c r="AZ14" i="68"/>
  <c r="AZ15" i="68"/>
  <c r="BA5" i="68"/>
  <c r="BA6" i="68"/>
  <c r="BA7" i="68"/>
  <c r="BA12" i="68"/>
  <c r="BA13" i="68"/>
  <c r="BA14" i="68"/>
  <c r="BA15" i="68"/>
  <c r="BB5" i="68"/>
  <c r="BB6" i="68"/>
  <c r="BB7" i="68"/>
  <c r="BB8" i="68"/>
  <c r="BB12" i="68"/>
  <c r="BB13" i="68"/>
  <c r="BB14" i="68"/>
  <c r="BB15" i="68"/>
  <c r="BC5" i="68"/>
  <c r="BC6" i="68"/>
  <c r="BC7" i="68"/>
  <c r="BC8" i="68"/>
  <c r="BC9" i="68"/>
  <c r="BC10" i="68"/>
  <c r="BC12" i="68"/>
  <c r="BC13" i="68"/>
  <c r="BC14" i="68"/>
  <c r="BC15" i="68"/>
  <c r="BD5" i="68"/>
  <c r="BD6" i="68"/>
  <c r="BD7" i="68"/>
  <c r="BD8" i="68"/>
  <c r="BD9" i="68"/>
  <c r="BD10" i="68"/>
  <c r="BD12" i="68"/>
  <c r="BD13" i="68"/>
  <c r="BD14" i="68"/>
  <c r="BD15" i="68"/>
  <c r="BE5" i="68"/>
  <c r="BE6" i="68"/>
  <c r="BE7" i="68"/>
  <c r="BE8" i="68"/>
  <c r="BE9" i="68"/>
  <c r="BE10" i="68"/>
  <c r="BE12" i="68"/>
  <c r="BE13" i="68"/>
  <c r="BE14" i="68"/>
  <c r="BE15" i="68"/>
  <c r="BF5" i="68"/>
  <c r="BF6" i="68"/>
  <c r="BF7" i="68"/>
  <c r="BF8" i="68"/>
  <c r="BF9" i="68"/>
  <c r="BF10" i="68"/>
  <c r="BF11" i="68"/>
  <c r="BF12" i="68"/>
  <c r="BF13" i="68"/>
  <c r="BF14" i="68"/>
  <c r="BF15" i="68"/>
  <c r="BG5" i="68"/>
  <c r="BG6" i="68"/>
  <c r="BG7" i="68"/>
  <c r="BG8" i="68"/>
  <c r="BG9" i="68"/>
  <c r="BG10" i="68"/>
  <c r="BG11" i="68"/>
  <c r="BG12" i="68"/>
  <c r="BG13" i="68"/>
  <c r="BG14" i="68"/>
  <c r="BG15" i="68"/>
  <c r="BH5" i="68"/>
  <c r="BH6" i="68"/>
  <c r="BH7" i="68"/>
  <c r="BH8" i="68"/>
  <c r="BH9" i="68"/>
  <c r="BH10" i="68"/>
  <c r="BH11" i="68"/>
  <c r="BH12" i="68"/>
  <c r="BH13" i="68"/>
  <c r="BH14" i="68"/>
  <c r="BH15" i="68"/>
  <c r="BI5" i="68"/>
  <c r="BI6" i="68"/>
  <c r="BI7" i="68"/>
  <c r="BI8" i="68"/>
  <c r="BI9" i="68"/>
  <c r="BI10" i="68"/>
  <c r="BI11" i="68"/>
  <c r="BI12" i="68"/>
  <c r="BI13" i="68"/>
  <c r="BI14" i="68"/>
  <c r="BI15" i="68"/>
  <c r="BJ5" i="68"/>
  <c r="BJ6" i="68"/>
  <c r="BJ7" i="68"/>
  <c r="BJ8" i="68"/>
  <c r="BJ9" i="68"/>
  <c r="BJ10" i="68"/>
  <c r="BJ11" i="68"/>
  <c r="BJ12" i="68"/>
  <c r="BJ13" i="68"/>
  <c r="BJ14" i="68"/>
  <c r="BJ15" i="68"/>
  <c r="BK5" i="68"/>
  <c r="BK6" i="68"/>
  <c r="BK7" i="68"/>
  <c r="BK8" i="68"/>
  <c r="BK9" i="68"/>
  <c r="BK10" i="68"/>
  <c r="BK11" i="68"/>
  <c r="BK12" i="68"/>
  <c r="BK13" i="68"/>
  <c r="BK14" i="68"/>
  <c r="BK15" i="68"/>
  <c r="BL5" i="68"/>
  <c r="BL6" i="68"/>
  <c r="BL7" i="68"/>
  <c r="BL8" i="68"/>
  <c r="BL9" i="68"/>
  <c r="BL10" i="68"/>
  <c r="BL11" i="68"/>
  <c r="BL12" i="68"/>
  <c r="BL13" i="68"/>
  <c r="BL14" i="68"/>
  <c r="BL15" i="68"/>
  <c r="BM5" i="68"/>
  <c r="BM6" i="68"/>
  <c r="BM7" i="68"/>
  <c r="BM8" i="68"/>
  <c r="BM9" i="68"/>
  <c r="BM10" i="68"/>
  <c r="BM11" i="68"/>
  <c r="BM12" i="68"/>
  <c r="BM13" i="68"/>
  <c r="BM14" i="68"/>
  <c r="BM15" i="68"/>
  <c r="BN5" i="68"/>
  <c r="BN6" i="68"/>
  <c r="BN7" i="68"/>
  <c r="BN8" i="68"/>
  <c r="BN9" i="68"/>
  <c r="BN10" i="68"/>
  <c r="BN11" i="68"/>
  <c r="BN12" i="68"/>
  <c r="BN13" i="68"/>
  <c r="BN14" i="68"/>
  <c r="BN15" i="68"/>
  <c r="BO5" i="68"/>
  <c r="BO6" i="68"/>
  <c r="BO7" i="68"/>
  <c r="BO8" i="68"/>
  <c r="BO9" i="68"/>
  <c r="BO10" i="68"/>
  <c r="BO11" i="68"/>
  <c r="BO12" i="68"/>
  <c r="BO13" i="68"/>
  <c r="BO14" i="68"/>
  <c r="BO15" i="68"/>
  <c r="BP5" i="68"/>
  <c r="BP6" i="68"/>
  <c r="BP7" i="68"/>
  <c r="BP8" i="68"/>
  <c r="BP9" i="68"/>
  <c r="BP10" i="68"/>
  <c r="BP11" i="68"/>
  <c r="BP12" i="68"/>
  <c r="BP13" i="68"/>
  <c r="BP14" i="68"/>
  <c r="BP15" i="68"/>
  <c r="BQ5" i="68"/>
  <c r="BQ6" i="68"/>
  <c r="BQ7" i="68"/>
  <c r="BQ8" i="68"/>
  <c r="BQ9" i="68"/>
  <c r="BQ10" i="68"/>
  <c r="BQ11" i="68"/>
  <c r="BQ12" i="68"/>
  <c r="BQ13" i="68"/>
  <c r="BQ14" i="68"/>
  <c r="BQ15" i="68"/>
  <c r="BR5" i="68"/>
  <c r="BR6" i="68"/>
  <c r="BR7" i="68"/>
  <c r="BR8" i="68"/>
  <c r="BR9" i="68"/>
  <c r="BR10" i="68"/>
  <c r="BR11" i="68"/>
  <c r="BR12" i="68"/>
  <c r="BR13" i="68"/>
  <c r="BR14" i="68"/>
  <c r="BR15" i="68"/>
  <c r="BS5" i="68"/>
  <c r="BS6" i="68"/>
  <c r="BS7" i="68"/>
  <c r="BS8" i="68"/>
  <c r="BS9" i="68"/>
  <c r="BS10" i="68"/>
  <c r="BS11" i="68"/>
  <c r="BS12" i="68"/>
  <c r="BS13" i="68"/>
  <c r="BS14" i="68"/>
  <c r="BS15" i="68"/>
  <c r="BT5" i="68"/>
  <c r="BT6" i="68"/>
  <c r="BT7" i="68"/>
  <c r="BT8" i="68"/>
  <c r="BT9" i="68"/>
  <c r="BT10" i="68"/>
  <c r="BT11" i="68"/>
  <c r="BT12" i="68"/>
  <c r="BT13" i="68"/>
  <c r="BT14" i="68"/>
  <c r="BT15" i="68"/>
  <c r="BU5" i="68"/>
  <c r="BU6" i="68"/>
  <c r="BU7" i="68"/>
  <c r="BU8" i="68"/>
  <c r="BU9" i="68"/>
  <c r="BU10" i="68"/>
  <c r="BU11" i="68"/>
  <c r="BU12" i="68"/>
  <c r="BU13" i="68"/>
  <c r="BU14" i="68"/>
  <c r="BU15" i="68"/>
  <c r="BV5" i="68"/>
  <c r="BV6" i="68"/>
  <c r="BV7" i="68"/>
  <c r="BV8" i="68"/>
  <c r="BV9" i="68"/>
  <c r="BV10" i="68"/>
  <c r="BV11" i="68"/>
  <c r="BV12" i="68"/>
  <c r="BV13" i="68"/>
  <c r="BV14" i="68"/>
  <c r="BV15" i="68"/>
  <c r="BW5" i="68"/>
  <c r="BW6" i="68"/>
  <c r="BW7" i="68"/>
  <c r="BW8" i="68"/>
  <c r="BW9" i="68"/>
  <c r="BW10" i="68"/>
  <c r="BW11" i="68"/>
  <c r="BW12" i="68"/>
  <c r="BW13" i="68"/>
  <c r="BW14" i="68"/>
  <c r="BW15" i="68"/>
  <c r="BX5" i="68"/>
  <c r="BX6" i="68"/>
  <c r="BX7" i="68"/>
  <c r="BX8" i="68"/>
  <c r="BX9" i="68"/>
  <c r="BX10" i="68"/>
  <c r="BX11" i="68"/>
  <c r="BX12" i="68"/>
  <c r="BX13" i="68"/>
  <c r="BX14" i="68"/>
  <c r="BX15" i="68"/>
  <c r="BY5" i="68"/>
  <c r="BY6" i="68"/>
  <c r="BY7" i="68"/>
  <c r="BY8" i="68"/>
  <c r="BY9" i="68"/>
  <c r="BY10" i="68"/>
  <c r="BY11" i="68"/>
  <c r="BY12" i="68"/>
  <c r="BY13" i="68"/>
  <c r="BY14" i="68"/>
  <c r="BY15" i="68"/>
  <c r="BZ5" i="68"/>
  <c r="BZ6" i="68"/>
  <c r="BZ7" i="68"/>
  <c r="BZ8" i="68"/>
  <c r="BZ9" i="68"/>
  <c r="BZ10" i="68"/>
  <c r="BZ11" i="68"/>
  <c r="BZ12" i="68"/>
  <c r="BZ13" i="68"/>
  <c r="BZ14" i="68"/>
  <c r="BZ15" i="68"/>
  <c r="CA5" i="68"/>
  <c r="CA6" i="68"/>
  <c r="CA7" i="68"/>
  <c r="CA8" i="68"/>
  <c r="CA9" i="68"/>
  <c r="CA10" i="68"/>
  <c r="CA11" i="68"/>
  <c r="CA12" i="68"/>
  <c r="CA13" i="68"/>
  <c r="CA14" i="68"/>
  <c r="CA15" i="68"/>
  <c r="CB5" i="68"/>
  <c r="CB6" i="68"/>
  <c r="CB7" i="68"/>
  <c r="CB8" i="68"/>
  <c r="CB9" i="68"/>
  <c r="CB10" i="68"/>
  <c r="CB11" i="68"/>
  <c r="CB12" i="68"/>
  <c r="CB13" i="68"/>
  <c r="CB14" i="68"/>
  <c r="CB15" i="68"/>
  <c r="CC5" i="68"/>
  <c r="CC6" i="68"/>
  <c r="CC7" i="68"/>
  <c r="CC8" i="68"/>
  <c r="CC9" i="68"/>
  <c r="CC10" i="68"/>
  <c r="CC11" i="68"/>
  <c r="CC12" i="68"/>
  <c r="CC13" i="68"/>
  <c r="CC14" i="68"/>
  <c r="CC15" i="68"/>
  <c r="CD5" i="68"/>
  <c r="CD6" i="68"/>
  <c r="CD7" i="68"/>
  <c r="CD8" i="68"/>
  <c r="CD9" i="68"/>
  <c r="CD10" i="68"/>
  <c r="CD11" i="68"/>
  <c r="CD12" i="68"/>
  <c r="CD13" i="68"/>
  <c r="CD14" i="68"/>
  <c r="CD15" i="68"/>
  <c r="CE5" i="68"/>
  <c r="CE6" i="68"/>
  <c r="CE7" i="68"/>
  <c r="CE8" i="68"/>
  <c r="CE9" i="68"/>
  <c r="CE10" i="68"/>
  <c r="CE11" i="68"/>
  <c r="CE12" i="68"/>
  <c r="CE13" i="68"/>
  <c r="CE14" i="68"/>
  <c r="CE15" i="68"/>
  <c r="CF5" i="68"/>
  <c r="CF6" i="68"/>
  <c r="CF7" i="68"/>
  <c r="CF8" i="68"/>
  <c r="CF9" i="68"/>
  <c r="CF10" i="68"/>
  <c r="CF11" i="68"/>
  <c r="CF12" i="68"/>
  <c r="CF13" i="68"/>
  <c r="CF14" i="68"/>
  <c r="CF15" i="68"/>
  <c r="CG5" i="68"/>
  <c r="CG6" i="68"/>
  <c r="CG7" i="68"/>
  <c r="CG8" i="68"/>
  <c r="CG9" i="68"/>
  <c r="CG10" i="68"/>
  <c r="CG11" i="68"/>
  <c r="CG12" i="68"/>
  <c r="CG13" i="68"/>
  <c r="CG14" i="68"/>
  <c r="CG15" i="68"/>
  <c r="CH5" i="68"/>
  <c r="CH6" i="68"/>
  <c r="CH7" i="68"/>
  <c r="CH8" i="68"/>
  <c r="CH9" i="68"/>
  <c r="CH10" i="68"/>
  <c r="CH11" i="68"/>
  <c r="CH12" i="68"/>
  <c r="CH13" i="68"/>
  <c r="CH14" i="68"/>
  <c r="CH15" i="68"/>
  <c r="CI17" i="68"/>
  <c r="H6" i="50"/>
  <c r="G6" i="50"/>
  <c r="E6" i="50" s="1"/>
  <c r="C7" i="50" s="1"/>
  <c r="H7" i="50"/>
  <c r="G7" i="50"/>
  <c r="H8" i="50"/>
  <c r="G8" i="50"/>
  <c r="H9" i="50"/>
  <c r="G9" i="50"/>
  <c r="H10" i="50"/>
  <c r="G10" i="50"/>
  <c r="H11" i="50"/>
  <c r="G11" i="50"/>
  <c r="H12" i="50"/>
  <c r="G12" i="50"/>
  <c r="H13" i="50"/>
  <c r="G13" i="50"/>
  <c r="H14" i="50"/>
  <c r="G14" i="50"/>
  <c r="H15" i="50"/>
  <c r="G15" i="50"/>
  <c r="H16" i="50"/>
  <c r="G16" i="50"/>
  <c r="H17" i="50"/>
  <c r="G17" i="50"/>
  <c r="H18" i="50"/>
  <c r="G18" i="50"/>
  <c r="H19" i="50"/>
  <c r="G19" i="50"/>
  <c r="H20" i="50"/>
  <c r="G20" i="50"/>
  <c r="H21" i="50"/>
  <c r="G21" i="50"/>
  <c r="H22" i="50"/>
  <c r="G22" i="50"/>
  <c r="H23" i="50"/>
  <c r="G23" i="50"/>
  <c r="H24" i="50"/>
  <c r="G24" i="50"/>
  <c r="H25" i="50"/>
  <c r="G25" i="50"/>
  <c r="H26" i="50"/>
  <c r="G26" i="50"/>
  <c r="H27" i="50"/>
  <c r="G27" i="50"/>
  <c r="H28" i="50"/>
  <c r="G28" i="50"/>
  <c r="H29" i="50"/>
  <c r="G29" i="50"/>
  <c r="H30" i="50"/>
  <c r="G30" i="50"/>
  <c r="H31" i="50"/>
  <c r="G31" i="50"/>
  <c r="H32" i="50"/>
  <c r="G32" i="50"/>
  <c r="H33" i="50"/>
  <c r="G33" i="50"/>
  <c r="H34" i="50"/>
  <c r="G34" i="50"/>
  <c r="H35" i="50"/>
  <c r="G35" i="50"/>
  <c r="H36" i="50"/>
  <c r="G36" i="50"/>
  <c r="H37" i="50"/>
  <c r="G37" i="50"/>
  <c r="H38" i="50"/>
  <c r="G38" i="50"/>
  <c r="H39" i="50"/>
  <c r="G39" i="50"/>
  <c r="H40" i="50"/>
  <c r="G40" i="50"/>
  <c r="H41" i="50"/>
  <c r="G41" i="50"/>
  <c r="H42" i="50"/>
  <c r="G42" i="50"/>
  <c r="H43" i="50"/>
  <c r="G43" i="50"/>
  <c r="H44" i="50"/>
  <c r="G44" i="50"/>
  <c r="H45" i="50"/>
  <c r="G45" i="50"/>
  <c r="H46" i="50"/>
  <c r="G46" i="50"/>
  <c r="H47" i="50"/>
  <c r="G47" i="50"/>
  <c r="H48" i="50"/>
  <c r="G48" i="50"/>
  <c r="H49" i="50"/>
  <c r="G49" i="50"/>
  <c r="H50" i="50"/>
  <c r="G50" i="50"/>
  <c r="H51" i="50"/>
  <c r="G51" i="50"/>
  <c r="H52" i="50"/>
  <c r="G52" i="50"/>
  <c r="H53" i="50"/>
  <c r="G53" i="50"/>
  <c r="H54" i="50"/>
  <c r="G54" i="50" s="1"/>
  <c r="H55" i="50"/>
  <c r="G55" i="50"/>
  <c r="H56" i="50"/>
  <c r="G56" i="50" s="1"/>
  <c r="H57" i="50"/>
  <c r="G57" i="50"/>
  <c r="H58" i="50"/>
  <c r="G58" i="50" s="1"/>
  <c r="D7" i="50"/>
  <c r="D8" i="50"/>
  <c r="D9" i="50" s="1"/>
  <c r="H1" i="50"/>
  <c r="I8" i="65"/>
  <c r="G7" i="65"/>
  <c r="I10" i="60"/>
  <c r="E20" i="38"/>
  <c r="F4" i="38"/>
  <c r="E21" i="38"/>
  <c r="D22" i="38"/>
  <c r="F12" i="38"/>
  <c r="E6" i="38"/>
  <c r="F9" i="63"/>
  <c r="J19" i="6"/>
  <c r="J14" i="6"/>
  <c r="E14" i="13"/>
  <c r="E51" i="13"/>
  <c r="H2" i="61"/>
  <c r="H27" i="61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6" i="61"/>
  <c r="H33" i="61"/>
  <c r="H32" i="61"/>
  <c r="H31" i="61"/>
  <c r="H30" i="61"/>
  <c r="H29" i="61"/>
  <c r="B7" i="63"/>
  <c r="H28" i="60"/>
  <c r="H27" i="60"/>
  <c r="H26" i="60"/>
  <c r="H25" i="60"/>
  <c r="H24" i="60"/>
  <c r="H23" i="60"/>
  <c r="H22" i="60"/>
  <c r="H21" i="60"/>
  <c r="H20" i="60"/>
  <c r="H19" i="60"/>
  <c r="H18" i="60"/>
  <c r="H17" i="60"/>
  <c r="H16" i="60"/>
  <c r="H15" i="60"/>
  <c r="H14" i="60"/>
  <c r="H13" i="60"/>
  <c r="H12" i="60"/>
  <c r="H11" i="60"/>
  <c r="H10" i="60"/>
  <c r="H9" i="60"/>
  <c r="H8" i="60"/>
  <c r="H7" i="60"/>
  <c r="H6" i="60"/>
  <c r="H34" i="60"/>
  <c r="H33" i="60"/>
  <c r="H32" i="60"/>
  <c r="H31" i="60"/>
  <c r="H30" i="60"/>
  <c r="H29" i="60"/>
  <c r="H40" i="60"/>
  <c r="H38" i="60"/>
  <c r="N25" i="5"/>
  <c r="N30" i="5"/>
  <c r="L25" i="5"/>
  <c r="L30" i="5" s="1"/>
  <c r="J25" i="5"/>
  <c r="J30" i="5"/>
  <c r="H25" i="5"/>
  <c r="H30" i="5" s="1"/>
  <c r="F25" i="5"/>
  <c r="F30" i="5"/>
  <c r="D25" i="5"/>
  <c r="H15" i="70"/>
  <c r="H13" i="70"/>
  <c r="H11" i="70"/>
  <c r="H9" i="70"/>
  <c r="I8" i="70"/>
  <c r="H7" i="70"/>
  <c r="G7" i="70"/>
  <c r="H54" i="62"/>
  <c r="H52" i="62"/>
  <c r="H50" i="62"/>
  <c r="H48" i="62"/>
  <c r="H46" i="62"/>
  <c r="H44" i="62"/>
  <c r="H42" i="62"/>
  <c r="H40" i="62"/>
  <c r="H38" i="62"/>
  <c r="H36" i="62"/>
  <c r="H34" i="62"/>
  <c r="H33" i="62"/>
  <c r="H31" i="62"/>
  <c r="H29" i="62"/>
  <c r="H27" i="62"/>
  <c r="H25" i="62"/>
  <c r="H23" i="62"/>
  <c r="H21" i="62"/>
  <c r="H19" i="62"/>
  <c r="H17" i="62"/>
  <c r="H15" i="62"/>
  <c r="H13" i="62"/>
  <c r="H11" i="62"/>
  <c r="H10" i="62"/>
  <c r="H9" i="62"/>
  <c r="H8" i="62"/>
  <c r="H7" i="62"/>
  <c r="H57" i="53"/>
  <c r="H59" i="53"/>
  <c r="H61" i="53"/>
  <c r="H63" i="53"/>
  <c r="H65" i="53"/>
  <c r="H56" i="53"/>
  <c r="H58" i="53"/>
  <c r="H60" i="53"/>
  <c r="H62" i="53"/>
  <c r="H64" i="53"/>
  <c r="H61" i="50"/>
  <c r="H63" i="50"/>
  <c r="H60" i="50"/>
  <c r="H62" i="50"/>
  <c r="H64" i="50"/>
  <c r="H56" i="52"/>
  <c r="H57" i="52"/>
  <c r="H58" i="52"/>
  <c r="H59" i="52"/>
  <c r="H60" i="52"/>
  <c r="H61" i="52"/>
  <c r="H62" i="52"/>
  <c r="H63" i="52"/>
  <c r="H64" i="52"/>
  <c r="H65" i="52"/>
  <c r="I11" i="69"/>
  <c r="H59" i="49"/>
  <c r="H58" i="49"/>
  <c r="H57" i="49"/>
  <c r="H56" i="49"/>
  <c r="H55" i="49"/>
  <c r="H54" i="49"/>
  <c r="H53" i="49"/>
  <c r="H52" i="49"/>
  <c r="H51" i="49"/>
  <c r="H50" i="49"/>
  <c r="H49" i="49"/>
  <c r="H48" i="49"/>
  <c r="H6" i="55"/>
  <c r="G6" i="55"/>
  <c r="E6" i="55" s="1"/>
  <c r="C7" i="55" s="1"/>
  <c r="H7" i="55"/>
  <c r="H8" i="55"/>
  <c r="H9" i="55"/>
  <c r="H10" i="55"/>
  <c r="H11" i="55"/>
  <c r="H12" i="55"/>
  <c r="H13" i="55"/>
  <c r="H14" i="55"/>
  <c r="H15" i="55"/>
  <c r="H16" i="55"/>
  <c r="H17" i="55"/>
  <c r="H18" i="55"/>
  <c r="H19" i="55"/>
  <c r="H20" i="55"/>
  <c r="H21" i="55"/>
  <c r="H22" i="55"/>
  <c r="H23" i="55"/>
  <c r="H24" i="55"/>
  <c r="H25" i="55"/>
  <c r="H26" i="55"/>
  <c r="H27" i="55"/>
  <c r="H28" i="55"/>
  <c r="H29" i="55"/>
  <c r="H30" i="55"/>
  <c r="H31" i="55"/>
  <c r="H32" i="55"/>
  <c r="H33" i="55"/>
  <c r="H34" i="55"/>
  <c r="H35" i="55"/>
  <c r="H36" i="55"/>
  <c r="H37" i="55"/>
  <c r="H38" i="55"/>
  <c r="H39" i="55"/>
  <c r="H40" i="55"/>
  <c r="H41" i="55"/>
  <c r="H42" i="55"/>
  <c r="H43" i="55"/>
  <c r="H44" i="55"/>
  <c r="H45" i="55"/>
  <c r="H46" i="55"/>
  <c r="H47" i="55"/>
  <c r="H48" i="55"/>
  <c r="H49" i="55"/>
  <c r="H50" i="55"/>
  <c r="H51" i="55"/>
  <c r="H52" i="55"/>
  <c r="H53" i="55"/>
  <c r="H54" i="55"/>
  <c r="H55" i="55"/>
  <c r="H56" i="55"/>
  <c r="H57" i="55"/>
  <c r="H58" i="55"/>
  <c r="H59" i="55"/>
  <c r="H60" i="55"/>
  <c r="H61" i="55"/>
  <c r="H61" i="49"/>
  <c r="H62" i="49"/>
  <c r="H63" i="49"/>
  <c r="H64" i="49"/>
  <c r="H65" i="49"/>
  <c r="H57" i="51"/>
  <c r="H59" i="51"/>
  <c r="H43" i="51"/>
  <c r="H44" i="51"/>
  <c r="H45" i="51"/>
  <c r="H46" i="51"/>
  <c r="H47" i="51"/>
  <c r="H48" i="51"/>
  <c r="H49" i="51"/>
  <c r="H50" i="51"/>
  <c r="H51" i="51"/>
  <c r="H52" i="51"/>
  <c r="H53" i="51"/>
  <c r="H54" i="51"/>
  <c r="H55" i="51"/>
  <c r="H56" i="51"/>
  <c r="H37" i="51"/>
  <c r="H38" i="51"/>
  <c r="H39" i="51"/>
  <c r="H40" i="51"/>
  <c r="H41" i="51"/>
  <c r="H42" i="51"/>
  <c r="H6" i="51"/>
  <c r="G6" i="51" s="1"/>
  <c r="E6" i="51" s="1"/>
  <c r="C7" i="51" s="1"/>
  <c r="H7" i="51"/>
  <c r="G7" i="51" s="1"/>
  <c r="H8" i="51"/>
  <c r="G8" i="51"/>
  <c r="H9" i="51"/>
  <c r="G9" i="51" s="1"/>
  <c r="H10" i="51"/>
  <c r="G10" i="51"/>
  <c r="H11" i="51"/>
  <c r="G11" i="51" s="1"/>
  <c r="H12" i="51"/>
  <c r="G12" i="51"/>
  <c r="H13" i="51"/>
  <c r="G13" i="51" s="1"/>
  <c r="H14" i="51"/>
  <c r="H15" i="51"/>
  <c r="H16" i="51"/>
  <c r="H17" i="51"/>
  <c r="H18" i="51"/>
  <c r="H19" i="51"/>
  <c r="H20" i="51"/>
  <c r="H21" i="51"/>
  <c r="H22" i="51"/>
  <c r="H23" i="51"/>
  <c r="H24" i="51"/>
  <c r="H25" i="51"/>
  <c r="H26" i="51"/>
  <c r="H27" i="51"/>
  <c r="H28" i="51"/>
  <c r="H29" i="51"/>
  <c r="H30" i="51"/>
  <c r="H31" i="51"/>
  <c r="H32" i="51"/>
  <c r="H33" i="51"/>
  <c r="H34" i="51"/>
  <c r="H35" i="51"/>
  <c r="H36" i="51"/>
  <c r="H58" i="51"/>
  <c r="H60" i="51"/>
  <c r="H61" i="51"/>
  <c r="H62" i="51"/>
  <c r="H63" i="51"/>
  <c r="H64" i="51"/>
  <c r="H65" i="51"/>
  <c r="D7" i="51"/>
  <c r="D8" i="51" s="1"/>
  <c r="D9" i="51" s="1"/>
  <c r="D10" i="51" s="1"/>
  <c r="D11" i="51" s="1"/>
  <c r="D12" i="51" s="1"/>
  <c r="D13" i="51" s="1"/>
  <c r="D14" i="51" s="1"/>
  <c r="D15" i="51" s="1"/>
  <c r="D16" i="51" s="1"/>
  <c r="D17" i="51" s="1"/>
  <c r="D18" i="51" s="1"/>
  <c r="D19" i="51" s="1"/>
  <c r="D20" i="51" s="1"/>
  <c r="D21" i="51" s="1"/>
  <c r="D22" i="51" s="1"/>
  <c r="D23" i="51" s="1"/>
  <c r="D24" i="51" s="1"/>
  <c r="D25" i="51" s="1"/>
  <c r="D26" i="51" s="1"/>
  <c r="D27" i="51" s="1"/>
  <c r="D28" i="51" s="1"/>
  <c r="D29" i="51" s="1"/>
  <c r="D30" i="51" s="1"/>
  <c r="D31" i="51" s="1"/>
  <c r="D32" i="51" s="1"/>
  <c r="D33" i="51" s="1"/>
  <c r="D34" i="51" s="1"/>
  <c r="D35" i="51" s="1"/>
  <c r="D36" i="51" s="1"/>
  <c r="D37" i="51" s="1"/>
  <c r="D38" i="51" s="1"/>
  <c r="D39" i="51" s="1"/>
  <c r="D40" i="51" s="1"/>
  <c r="D41" i="51" s="1"/>
  <c r="D42" i="51" s="1"/>
  <c r="D43" i="51" s="1"/>
  <c r="D44" i="51" s="1"/>
  <c r="D45" i="51" s="1"/>
  <c r="D46" i="51" s="1"/>
  <c r="D47" i="51" s="1"/>
  <c r="D48" i="51" s="1"/>
  <c r="D49" i="51" s="1"/>
  <c r="D50" i="51" s="1"/>
  <c r="D51" i="51" s="1"/>
  <c r="D52" i="51" s="1"/>
  <c r="D53" i="51" s="1"/>
  <c r="D54" i="51" s="1"/>
  <c r="D55" i="51" s="1"/>
  <c r="D56" i="51" s="1"/>
  <c r="D57" i="51" s="1"/>
  <c r="D58" i="51" s="1"/>
  <c r="D59" i="51" s="1"/>
  <c r="D60" i="51" s="1"/>
  <c r="D61" i="51" s="1"/>
  <c r="D62" i="51" s="1"/>
  <c r="D63" i="51" s="1"/>
  <c r="D64" i="51" s="1"/>
  <c r="D65" i="51" s="1"/>
  <c r="H50" i="45"/>
  <c r="H49" i="45"/>
  <c r="H48" i="45"/>
  <c r="H47" i="45"/>
  <c r="H46" i="45"/>
  <c r="H45" i="45"/>
  <c r="H44" i="45"/>
  <c r="H43" i="45"/>
  <c r="H42" i="45"/>
  <c r="H41" i="45"/>
  <c r="H40" i="45"/>
  <c r="H39" i="45"/>
  <c r="H38" i="45"/>
  <c r="H37" i="45"/>
  <c r="H36" i="45"/>
  <c r="H35" i="45"/>
  <c r="H34" i="45"/>
  <c r="H33" i="45"/>
  <c r="H32" i="45"/>
  <c r="H31" i="45"/>
  <c r="H30" i="45"/>
  <c r="H29" i="45"/>
  <c r="H28" i="45"/>
  <c r="H27" i="45"/>
  <c r="H26" i="45"/>
  <c r="H25" i="45"/>
  <c r="H24" i="45"/>
  <c r="H23" i="45"/>
  <c r="H22" i="45"/>
  <c r="G22" i="45" s="1"/>
  <c r="H21" i="45"/>
  <c r="G21" i="45"/>
  <c r="H20" i="45"/>
  <c r="G20" i="45" s="1"/>
  <c r="H19" i="45"/>
  <c r="G19" i="45"/>
  <c r="H18" i="45"/>
  <c r="G18" i="45" s="1"/>
  <c r="H17" i="45"/>
  <c r="G17" i="45"/>
  <c r="H16" i="45"/>
  <c r="G16" i="45" s="1"/>
  <c r="H15" i="45"/>
  <c r="G15" i="45" s="1"/>
  <c r="H14" i="45"/>
  <c r="G14" i="45" s="1"/>
  <c r="H13" i="45"/>
  <c r="G13" i="45" s="1"/>
  <c r="H12" i="45"/>
  <c r="G12" i="45" s="1"/>
  <c r="H11" i="45"/>
  <c r="G11" i="45" s="1"/>
  <c r="H10" i="45"/>
  <c r="G10" i="45" s="1"/>
  <c r="H9" i="45"/>
  <c r="G9" i="45" s="1"/>
  <c r="H8" i="45"/>
  <c r="G8" i="45" s="1"/>
  <c r="H7" i="45"/>
  <c r="G7" i="45" s="1"/>
  <c r="H6" i="45"/>
  <c r="G6" i="45" s="1"/>
  <c r="E6" i="45" s="1"/>
  <c r="C7" i="45" s="1"/>
  <c r="H51" i="45"/>
  <c r="H53" i="45"/>
  <c r="H55" i="53"/>
  <c r="H59" i="50"/>
  <c r="I8" i="55"/>
  <c r="I8" i="62"/>
  <c r="H11" i="52"/>
  <c r="G11" i="52" s="1"/>
  <c r="H10" i="52"/>
  <c r="G10" i="52" s="1"/>
  <c r="H9" i="52"/>
  <c r="G9" i="52" s="1"/>
  <c r="H8" i="52"/>
  <c r="G8" i="52" s="1"/>
  <c r="H7" i="52"/>
  <c r="G7" i="52" s="1"/>
  <c r="H6" i="52"/>
  <c r="H41" i="52"/>
  <c r="H40" i="52"/>
  <c r="G40" i="52" s="1"/>
  <c r="H39" i="52"/>
  <c r="H38" i="52"/>
  <c r="H37" i="52"/>
  <c r="H36" i="52"/>
  <c r="H55" i="52"/>
  <c r="H54" i="52"/>
  <c r="H53" i="52"/>
  <c r="H52" i="52"/>
  <c r="G52" i="52"/>
  <c r="H51" i="52"/>
  <c r="H50" i="52"/>
  <c r="H49" i="52"/>
  <c r="H48" i="52"/>
  <c r="H47" i="52"/>
  <c r="H46" i="52"/>
  <c r="G46" i="52" s="1"/>
  <c r="H45" i="52"/>
  <c r="H44" i="52"/>
  <c r="G44" i="52" s="1"/>
  <c r="H43" i="52"/>
  <c r="H42" i="52"/>
  <c r="F5" i="69"/>
  <c r="H23" i="69" s="1"/>
  <c r="G42" i="52"/>
  <c r="G48" i="52"/>
  <c r="G50" i="52"/>
  <c r="G54" i="52"/>
  <c r="G36" i="52"/>
  <c r="G38" i="52"/>
  <c r="D7" i="52"/>
  <c r="D8" i="52"/>
  <c r="D9" i="52" s="1"/>
  <c r="D10" i="52" s="1"/>
  <c r="D11" i="52" s="1"/>
  <c r="D12" i="52" s="1"/>
  <c r="G6" i="52"/>
  <c r="E6" i="52" s="1"/>
  <c r="C7" i="52" s="1"/>
  <c r="I9" i="62"/>
  <c r="G8" i="62"/>
  <c r="G59" i="50"/>
  <c r="G53" i="45"/>
  <c r="D7" i="45"/>
  <c r="D8" i="45"/>
  <c r="D9" i="45" s="1"/>
  <c r="D10" i="45" s="1"/>
  <c r="D11" i="45" s="1"/>
  <c r="D12" i="45" s="1"/>
  <c r="D13" i="45" s="1"/>
  <c r="D14" i="45" s="1"/>
  <c r="D15" i="45" s="1"/>
  <c r="D16" i="45" s="1"/>
  <c r="D17" i="45" s="1"/>
  <c r="D18" i="45" s="1"/>
  <c r="D19" i="45" s="1"/>
  <c r="D20" i="45" s="1"/>
  <c r="D21" i="45" s="1"/>
  <c r="D22" i="45" s="1"/>
  <c r="D23" i="45" s="1"/>
  <c r="D24" i="45" s="1"/>
  <c r="D25" i="45" s="1"/>
  <c r="D26" i="45" s="1"/>
  <c r="D27" i="45" s="1"/>
  <c r="D28" i="45" s="1"/>
  <c r="D29" i="45" s="1"/>
  <c r="D30" i="45" s="1"/>
  <c r="D31" i="45" s="1"/>
  <c r="D32" i="45" s="1"/>
  <c r="D33" i="45" s="1"/>
  <c r="D34" i="45" s="1"/>
  <c r="D35" i="45" s="1"/>
  <c r="D36" i="45" s="1"/>
  <c r="D37" i="45" s="1"/>
  <c r="D38" i="45" s="1"/>
  <c r="D39" i="45" s="1"/>
  <c r="D40" i="45" s="1"/>
  <c r="D41" i="45" s="1"/>
  <c r="D42" i="45" s="1"/>
  <c r="D43" i="45" s="1"/>
  <c r="D44" i="45" s="1"/>
  <c r="D45" i="45" s="1"/>
  <c r="D46" i="45" s="1"/>
  <c r="D47" i="45" s="1"/>
  <c r="D48" i="45" s="1"/>
  <c r="D49" i="45" s="1"/>
  <c r="D50" i="45" s="1"/>
  <c r="D51" i="45" s="1"/>
  <c r="D52" i="45" s="1"/>
  <c r="D53" i="45" s="1"/>
  <c r="G24" i="45"/>
  <c r="G26" i="45"/>
  <c r="G28" i="45"/>
  <c r="G30" i="45"/>
  <c r="G32" i="45"/>
  <c r="G34" i="45"/>
  <c r="G36" i="45"/>
  <c r="G38" i="45"/>
  <c r="G40" i="45"/>
  <c r="G42" i="45"/>
  <c r="G44" i="45"/>
  <c r="G46" i="45"/>
  <c r="G48" i="45"/>
  <c r="G50" i="45"/>
  <c r="G64" i="51"/>
  <c r="G62" i="51"/>
  <c r="G60" i="51"/>
  <c r="G36" i="51"/>
  <c r="G34" i="51"/>
  <c r="G32" i="51"/>
  <c r="G30" i="51"/>
  <c r="G28" i="51"/>
  <c r="G26" i="51"/>
  <c r="G24" i="51"/>
  <c r="G22" i="51"/>
  <c r="G20" i="51"/>
  <c r="G18" i="51"/>
  <c r="G16" i="51"/>
  <c r="G14" i="51"/>
  <c r="G41" i="51"/>
  <c r="G39" i="51"/>
  <c r="G37" i="51"/>
  <c r="G55" i="51"/>
  <c r="G53" i="51"/>
  <c r="G51" i="51"/>
  <c r="G49" i="51"/>
  <c r="G47" i="51"/>
  <c r="G45" i="51"/>
  <c r="G43" i="51"/>
  <c r="G57" i="51"/>
  <c r="G64" i="49"/>
  <c r="G62" i="49"/>
  <c r="G48" i="49"/>
  <c r="G50" i="49"/>
  <c r="G52" i="49"/>
  <c r="G54" i="49"/>
  <c r="G56" i="49"/>
  <c r="G58" i="49"/>
  <c r="G64" i="52"/>
  <c r="G62" i="52"/>
  <c r="G60" i="52"/>
  <c r="G58" i="52"/>
  <c r="G56" i="52"/>
  <c r="G62" i="50"/>
  <c r="G63" i="50"/>
  <c r="D30" i="5"/>
  <c r="G6" i="60"/>
  <c r="D7" i="60"/>
  <c r="D8" i="60" s="1"/>
  <c r="D9" i="60" s="1"/>
  <c r="D10" i="60" s="1"/>
  <c r="D11" i="60" s="1"/>
  <c r="D12" i="60" s="1"/>
  <c r="D13" i="60" s="1"/>
  <c r="D14" i="60" s="1"/>
  <c r="D15" i="60" s="1"/>
  <c r="D16" i="60" s="1"/>
  <c r="D17" i="60" s="1"/>
  <c r="D18" i="60" s="1"/>
  <c r="D19" i="60" s="1"/>
  <c r="D20" i="60" s="1"/>
  <c r="D21" i="60" s="1"/>
  <c r="D22" i="60" s="1"/>
  <c r="D23" i="60" s="1"/>
  <c r="D24" i="60" s="1"/>
  <c r="D25" i="60" s="1"/>
  <c r="D26" i="60" s="1"/>
  <c r="D27" i="60" s="1"/>
  <c r="D28" i="60" s="1"/>
  <c r="D29" i="60" s="1"/>
  <c r="D30" i="60" s="1"/>
  <c r="D31" i="60" s="1"/>
  <c r="D32" i="60" s="1"/>
  <c r="D33" i="60" s="1"/>
  <c r="D34" i="60" s="1"/>
  <c r="D35" i="60" s="1"/>
  <c r="G8" i="60"/>
  <c r="G6" i="61"/>
  <c r="D7" i="61"/>
  <c r="D8" i="61" s="1"/>
  <c r="D9" i="61" s="1"/>
  <c r="D10" i="61" s="1"/>
  <c r="D11" i="61" s="1"/>
  <c r="D12" i="61" s="1"/>
  <c r="D13" i="61" s="1"/>
  <c r="D14" i="61" s="1"/>
  <c r="D15" i="61" s="1"/>
  <c r="D16" i="61" s="1"/>
  <c r="D17" i="61" s="1"/>
  <c r="D18" i="61" s="1"/>
  <c r="D19" i="61" s="1"/>
  <c r="D20" i="61" s="1"/>
  <c r="D21" i="61" s="1"/>
  <c r="D22" i="61" s="1"/>
  <c r="D23" i="61" s="1"/>
  <c r="D24" i="61" s="1"/>
  <c r="D25" i="61" s="1"/>
  <c r="D26" i="61" s="1"/>
  <c r="D27" i="61" s="1"/>
  <c r="D28" i="61" s="1"/>
  <c r="D29" i="61" s="1"/>
  <c r="D30" i="61" s="1"/>
  <c r="D31" i="61" s="1"/>
  <c r="D32" i="61" s="1"/>
  <c r="D33" i="61" s="1"/>
  <c r="D34" i="61" s="1"/>
  <c r="G8" i="61"/>
  <c r="F10" i="63"/>
  <c r="F13" i="65"/>
  <c r="I11" i="61"/>
  <c r="G10" i="61"/>
  <c r="I15" i="63"/>
  <c r="D10" i="50"/>
  <c r="H12" i="69"/>
  <c r="H8" i="69"/>
  <c r="H22" i="69"/>
  <c r="H18" i="69"/>
  <c r="H14" i="69"/>
  <c r="H11" i="69"/>
  <c r="G11" i="69" s="1"/>
  <c r="H21" i="69"/>
  <c r="H17" i="69"/>
  <c r="H13" i="69"/>
  <c r="H38" i="69"/>
  <c r="H34" i="69"/>
  <c r="H30" i="69"/>
  <c r="H26" i="69"/>
  <c r="H41" i="69"/>
  <c r="H37" i="69"/>
  <c r="H33" i="69"/>
  <c r="H29" i="69"/>
  <c r="H25" i="69"/>
  <c r="D7" i="55"/>
  <c r="D8" i="55" s="1"/>
  <c r="D9" i="55" s="1"/>
  <c r="D10" i="55" s="1"/>
  <c r="D11" i="55" s="1"/>
  <c r="D12" i="55" s="1"/>
  <c r="D13" i="55" s="1"/>
  <c r="D14" i="55" s="1"/>
  <c r="D15" i="55" s="1"/>
  <c r="D16" i="55" s="1"/>
  <c r="D17" i="55" s="1"/>
  <c r="D18" i="55" s="1"/>
  <c r="D19" i="55" s="1"/>
  <c r="D20" i="55" s="1"/>
  <c r="D21" i="55" s="1"/>
  <c r="D22" i="55" s="1"/>
  <c r="D23" i="55" s="1"/>
  <c r="D24" i="55" s="1"/>
  <c r="D25" i="55" s="1"/>
  <c r="D26" i="55" s="1"/>
  <c r="D27" i="55" s="1"/>
  <c r="D28" i="55" s="1"/>
  <c r="D29" i="55" s="1"/>
  <c r="D30" i="55" s="1"/>
  <c r="D31" i="55" s="1"/>
  <c r="D32" i="55" s="1"/>
  <c r="D33" i="55" s="1"/>
  <c r="D34" i="55" s="1"/>
  <c r="D35" i="55" s="1"/>
  <c r="D36" i="55" s="1"/>
  <c r="D37" i="55" s="1"/>
  <c r="D38" i="55" s="1"/>
  <c r="D39" i="55" s="1"/>
  <c r="D40" i="55" s="1"/>
  <c r="D41" i="55" s="1"/>
  <c r="D42" i="55" s="1"/>
  <c r="D43" i="55" s="1"/>
  <c r="D44" i="55" s="1"/>
  <c r="D45" i="55" s="1"/>
  <c r="D46" i="55" s="1"/>
  <c r="D47" i="55" s="1"/>
  <c r="D48" i="55" s="1"/>
  <c r="D49" i="55" s="1"/>
  <c r="D50" i="55" s="1"/>
  <c r="D51" i="55" s="1"/>
  <c r="D52" i="55" s="1"/>
  <c r="D53" i="55" s="1"/>
  <c r="D54" i="55" s="1"/>
  <c r="D55" i="55" s="1"/>
  <c r="D56" i="55" s="1"/>
  <c r="D57" i="55" s="1"/>
  <c r="D58" i="55" s="1"/>
  <c r="D59" i="55" s="1"/>
  <c r="D60" i="55" s="1"/>
  <c r="D61" i="55" s="1"/>
  <c r="D62" i="55" s="1"/>
  <c r="G7" i="55"/>
  <c r="G9" i="60"/>
  <c r="E7" i="65"/>
  <c r="G43" i="52"/>
  <c r="G45" i="52"/>
  <c r="G47" i="52"/>
  <c r="G49" i="52"/>
  <c r="G51" i="52"/>
  <c r="G53" i="52"/>
  <c r="G55" i="52"/>
  <c r="G37" i="52"/>
  <c r="G39" i="52"/>
  <c r="G41" i="52"/>
  <c r="G8" i="55"/>
  <c r="I9" i="55"/>
  <c r="G51" i="45"/>
  <c r="G23" i="45"/>
  <c r="G25" i="45"/>
  <c r="G27" i="45"/>
  <c r="G29" i="45"/>
  <c r="G31" i="45"/>
  <c r="G33" i="45"/>
  <c r="G35" i="45"/>
  <c r="G37" i="45"/>
  <c r="G39" i="45"/>
  <c r="G41" i="45"/>
  <c r="G43" i="45"/>
  <c r="G45" i="45"/>
  <c r="G47" i="45"/>
  <c r="G49" i="45"/>
  <c r="G65" i="51"/>
  <c r="G63" i="51"/>
  <c r="G61" i="51"/>
  <c r="G58" i="51"/>
  <c r="G35" i="51"/>
  <c r="G33" i="51"/>
  <c r="G31" i="51"/>
  <c r="G29" i="51"/>
  <c r="G27" i="51"/>
  <c r="G25" i="51"/>
  <c r="G23" i="51"/>
  <c r="G21" i="51"/>
  <c r="G19" i="51"/>
  <c r="G17" i="51"/>
  <c r="G15" i="51"/>
  <c r="G42" i="51"/>
  <c r="G40" i="51"/>
  <c r="G38" i="51"/>
  <c r="G56" i="51"/>
  <c r="G54" i="51"/>
  <c r="G52" i="51"/>
  <c r="G50" i="51"/>
  <c r="G48" i="51"/>
  <c r="G46" i="51"/>
  <c r="G44" i="51"/>
  <c r="G59" i="51"/>
  <c r="G65" i="49"/>
  <c r="G63" i="49"/>
  <c r="G61" i="49"/>
  <c r="G49" i="49"/>
  <c r="G51" i="49"/>
  <c r="G53" i="49"/>
  <c r="G55" i="49"/>
  <c r="G57" i="49"/>
  <c r="G59" i="49"/>
  <c r="I12" i="69"/>
  <c r="G65" i="52"/>
  <c r="G63" i="52"/>
  <c r="G61" i="52"/>
  <c r="G59" i="52"/>
  <c r="G57" i="52"/>
  <c r="G64" i="50"/>
  <c r="G60" i="50"/>
  <c r="G61" i="50"/>
  <c r="G7" i="62"/>
  <c r="I9" i="70"/>
  <c r="G7" i="60"/>
  <c r="G7" i="61"/>
  <c r="I11" i="60"/>
  <c r="G11" i="60" s="1"/>
  <c r="G10" i="60"/>
  <c r="I9" i="65"/>
  <c r="I10" i="65" s="1"/>
  <c r="I11" i="65" s="1"/>
  <c r="I12" i="65" s="1"/>
  <c r="I13" i="65" s="1"/>
  <c r="G8" i="65"/>
  <c r="H10" i="69"/>
  <c r="G10" i="69" s="1"/>
  <c r="H7" i="69"/>
  <c r="H20" i="69"/>
  <c r="H16" i="69"/>
  <c r="H6" i="69"/>
  <c r="G6" i="69" s="1"/>
  <c r="E6" i="69" s="1"/>
  <c r="C7" i="69" s="1"/>
  <c r="E7" i="69" s="1"/>
  <c r="C8" i="69" s="1"/>
  <c r="H9" i="69"/>
  <c r="G9" i="69" s="1"/>
  <c r="H19" i="69"/>
  <c r="H15" i="69"/>
  <c r="H40" i="69"/>
  <c r="H36" i="69"/>
  <c r="H32" i="69"/>
  <c r="H28" i="69"/>
  <c r="H24" i="69"/>
  <c r="H39" i="69"/>
  <c r="H35" i="69"/>
  <c r="H31" i="69"/>
  <c r="H27" i="69"/>
  <c r="G9" i="61"/>
  <c r="G7" i="69"/>
  <c r="G9" i="70"/>
  <c r="I10" i="70"/>
  <c r="G12" i="69"/>
  <c r="I13" i="69"/>
  <c r="I14" i="69" s="1"/>
  <c r="G14" i="69" s="1"/>
  <c r="G9" i="55"/>
  <c r="I10" i="55"/>
  <c r="G10" i="55" s="1"/>
  <c r="C8" i="65"/>
  <c r="C14" i="68"/>
  <c r="I12" i="61"/>
  <c r="I13" i="61"/>
  <c r="G13" i="61" s="1"/>
  <c r="G11" i="61"/>
  <c r="F11" i="63"/>
  <c r="F12" i="63" s="1"/>
  <c r="E6" i="61"/>
  <c r="C7" i="61" s="1"/>
  <c r="E6" i="60"/>
  <c r="C7" i="60"/>
  <c r="E7" i="45"/>
  <c r="C8" i="45"/>
  <c r="B7" i="45"/>
  <c r="I10" i="62"/>
  <c r="G9" i="62"/>
  <c r="E7" i="52"/>
  <c r="C8" i="52"/>
  <c r="B7" i="52"/>
  <c r="I12" i="60"/>
  <c r="G8" i="69"/>
  <c r="D11" i="50"/>
  <c r="I16" i="63"/>
  <c r="I17" i="63" s="1"/>
  <c r="I18" i="63" s="1"/>
  <c r="I19" i="63" s="1"/>
  <c r="I20" i="63" s="1"/>
  <c r="I21" i="63" s="1"/>
  <c r="I22" i="63" s="1"/>
  <c r="I23" i="63" s="1"/>
  <c r="F14" i="65"/>
  <c r="F15" i="65"/>
  <c r="G10" i="62"/>
  <c r="I11" i="62"/>
  <c r="E8" i="65"/>
  <c r="C9" i="65"/>
  <c r="B9" i="65" s="1"/>
  <c r="B8" i="65"/>
  <c r="I11" i="55"/>
  <c r="D12" i="50"/>
  <c r="D13" i="50" s="1"/>
  <c r="D14" i="50" s="1"/>
  <c r="D15" i="50" s="1"/>
  <c r="D16" i="50" s="1"/>
  <c r="D17" i="50" s="1"/>
  <c r="D18" i="50" s="1"/>
  <c r="D19" i="50" s="1"/>
  <c r="D20" i="50" s="1"/>
  <c r="D21" i="50" s="1"/>
  <c r="D22" i="50" s="1"/>
  <c r="D23" i="50" s="1"/>
  <c r="D24" i="50" s="1"/>
  <c r="D25" i="50" s="1"/>
  <c r="D26" i="50" s="1"/>
  <c r="D27" i="50" s="1"/>
  <c r="D28" i="50" s="1"/>
  <c r="D29" i="50" s="1"/>
  <c r="D30" i="50" s="1"/>
  <c r="D31" i="50" s="1"/>
  <c r="D32" i="50" s="1"/>
  <c r="D33" i="50" s="1"/>
  <c r="D34" i="50" s="1"/>
  <c r="D35" i="50" s="1"/>
  <c r="D36" i="50" s="1"/>
  <c r="D37" i="50" s="1"/>
  <c r="D38" i="50" s="1"/>
  <c r="D39" i="50" s="1"/>
  <c r="D40" i="50" s="1"/>
  <c r="D41" i="50" s="1"/>
  <c r="D42" i="50" s="1"/>
  <c r="D43" i="50" s="1"/>
  <c r="D44" i="50" s="1"/>
  <c r="D45" i="50" s="1"/>
  <c r="D46" i="50" s="1"/>
  <c r="D47" i="50" s="1"/>
  <c r="D48" i="50" s="1"/>
  <c r="D49" i="50" s="1"/>
  <c r="D50" i="50" s="1"/>
  <c r="D51" i="50" s="1"/>
  <c r="D52" i="50" s="1"/>
  <c r="D53" i="50" s="1"/>
  <c r="D54" i="50" s="1"/>
  <c r="D55" i="50" s="1"/>
  <c r="D56" i="50" s="1"/>
  <c r="D57" i="50" s="1"/>
  <c r="D58" i="50" s="1"/>
  <c r="D59" i="50" s="1"/>
  <c r="D60" i="50" s="1"/>
  <c r="D61" i="50" s="1"/>
  <c r="D62" i="50" s="1"/>
  <c r="D63" i="50" s="1"/>
  <c r="D64" i="50" s="1"/>
  <c r="D65" i="50" s="1"/>
  <c r="G13" i="69"/>
  <c r="I11" i="70"/>
  <c r="I12" i="70" s="1"/>
  <c r="I13" i="70" s="1"/>
  <c r="I14" i="70" s="1"/>
  <c r="I14" i="61"/>
  <c r="E8" i="69"/>
  <c r="C9" i="69" s="1"/>
  <c r="E9" i="69" s="1"/>
  <c r="C10" i="69" s="1"/>
  <c r="E10" i="69" s="1"/>
  <c r="C11" i="69" s="1"/>
  <c r="E11" i="69" s="1"/>
  <c r="C12" i="69" s="1"/>
  <c r="G11" i="62"/>
  <c r="I12" i="62"/>
  <c r="I15" i="69"/>
  <c r="I16" i="69" s="1"/>
  <c r="G16" i="69" s="1"/>
  <c r="D14" i="68"/>
  <c r="F13" i="63"/>
  <c r="F14" i="63" s="1"/>
  <c r="F15" i="63" s="1"/>
  <c r="F16" i="63" s="1"/>
  <c r="F17" i="63" s="1"/>
  <c r="F18" i="63" s="1"/>
  <c r="F19" i="63" s="1"/>
  <c r="F20" i="63" s="1"/>
  <c r="F16" i="65"/>
  <c r="F17" i="65" s="1"/>
  <c r="F18" i="65" s="1"/>
  <c r="F19" i="65" s="1"/>
  <c r="F20" i="65" s="1"/>
  <c r="F21" i="65" s="1"/>
  <c r="F22" i="65" s="1"/>
  <c r="F23" i="65" s="1"/>
  <c r="F24" i="65" s="1"/>
  <c r="F25" i="65" s="1"/>
  <c r="F26" i="65" s="1"/>
  <c r="I14" i="65"/>
  <c r="I15" i="65" s="1"/>
  <c r="I24" i="63"/>
  <c r="I25" i="63" s="1"/>
  <c r="I26" i="63" s="1"/>
  <c r="I16" i="65"/>
  <c r="I17" i="65" s="1"/>
  <c r="I18" i="65" s="1"/>
  <c r="I19" i="65" s="1"/>
  <c r="I20" i="65" s="1"/>
  <c r="I21" i="65" s="1"/>
  <c r="I22" i="65" s="1"/>
  <c r="I23" i="65" s="1"/>
  <c r="I24" i="65" s="1"/>
  <c r="I25" i="65" s="1"/>
  <c r="I26" i="65" s="1"/>
  <c r="I27" i="65" s="1"/>
  <c r="I28" i="65" s="1"/>
  <c r="F21" i="63"/>
  <c r="E8" i="52"/>
  <c r="C9" i="52" s="1"/>
  <c r="B8" i="52"/>
  <c r="G13" i="70"/>
  <c r="E7" i="60"/>
  <c r="B7" i="60"/>
  <c r="E7" i="51"/>
  <c r="C8" i="51"/>
  <c r="B7" i="51"/>
  <c r="G12" i="61"/>
  <c r="J7" i="67"/>
  <c r="J8" i="67" s="1"/>
  <c r="B7" i="55"/>
  <c r="E7" i="55"/>
  <c r="C8" i="55" s="1"/>
  <c r="E7" i="50"/>
  <c r="C8" i="50"/>
  <c r="B7" i="50"/>
  <c r="D7" i="69"/>
  <c r="D8" i="69"/>
  <c r="C15" i="68"/>
  <c r="I10" i="53"/>
  <c r="G9" i="53"/>
  <c r="D7" i="53"/>
  <c r="K23" i="6"/>
  <c r="J23" i="6" s="1"/>
  <c r="J25" i="6" s="1"/>
  <c r="I52" i="13"/>
  <c r="I57" i="13"/>
  <c r="M46" i="13"/>
  <c r="M52" i="13" s="1"/>
  <c r="J52" i="13"/>
  <c r="J57" i="13" s="1"/>
  <c r="M44" i="13"/>
  <c r="F52" i="13"/>
  <c r="F57" i="13"/>
  <c r="H14" i="62"/>
  <c r="H22" i="62"/>
  <c r="H30" i="62"/>
  <c r="H39" i="62"/>
  <c r="H47" i="62"/>
  <c r="H55" i="62"/>
  <c r="H59" i="62"/>
  <c r="H16" i="62"/>
  <c r="H24" i="62"/>
  <c r="H32" i="62"/>
  <c r="H41" i="62"/>
  <c r="H49" i="62"/>
  <c r="H56" i="62"/>
  <c r="H60" i="62"/>
  <c r="H18" i="62"/>
  <c r="H26" i="62"/>
  <c r="H35" i="62"/>
  <c r="H43" i="62"/>
  <c r="H51" i="62"/>
  <c r="H57" i="62"/>
  <c r="H61" i="62"/>
  <c r="F25" i="6"/>
  <c r="I16" i="5"/>
  <c r="C6" i="38"/>
  <c r="M48" i="13"/>
  <c r="M49" i="13"/>
  <c r="C30" i="22"/>
  <c r="K39" i="13"/>
  <c r="D15" i="38"/>
  <c r="D23" i="38"/>
  <c r="H36" i="60"/>
  <c r="D37" i="60" s="1"/>
  <c r="D38" i="60" s="1"/>
  <c r="D39" i="60" s="1"/>
  <c r="D40" i="60" s="1"/>
  <c r="D41" i="60" s="1"/>
  <c r="H35" i="60"/>
  <c r="D36" i="60"/>
  <c r="H2" i="60"/>
  <c r="H37" i="60"/>
  <c r="K8" i="6"/>
  <c r="F9" i="6"/>
  <c r="F17" i="6"/>
  <c r="F27" i="6" s="1"/>
  <c r="C7" i="38"/>
  <c r="C23" i="38"/>
  <c r="L20" i="13"/>
  <c r="E7" i="38" s="1"/>
  <c r="E23" i="38" s="1"/>
  <c r="E24" i="38" s="1"/>
  <c r="M34" i="13"/>
  <c r="M39" i="13"/>
  <c r="H52" i="13"/>
  <c r="H57" i="13" s="1"/>
  <c r="K52" i="13"/>
  <c r="K57" i="13"/>
  <c r="I39" i="13"/>
  <c r="C14" i="38"/>
  <c r="E14" i="38"/>
  <c r="H6" i="70"/>
  <c r="H14" i="70"/>
  <c r="H8" i="70"/>
  <c r="G8" i="70"/>
  <c r="H16" i="70"/>
  <c r="H10" i="70"/>
  <c r="G10" i="70" s="1"/>
  <c r="H20" i="52"/>
  <c r="G20" i="52"/>
  <c r="N25" i="48"/>
  <c r="N30" i="48"/>
  <c r="J25" i="48"/>
  <c r="J30" i="48"/>
  <c r="D5" i="38"/>
  <c r="F5" i="38" s="1"/>
  <c r="H39" i="49"/>
  <c r="G39" i="49" s="1"/>
  <c r="H37" i="49"/>
  <c r="G37" i="49"/>
  <c r="H35" i="49"/>
  <c r="G35" i="49" s="1"/>
  <c r="H33" i="49"/>
  <c r="G33" i="49"/>
  <c r="H31" i="49"/>
  <c r="G31" i="49" s="1"/>
  <c r="H29" i="49"/>
  <c r="G29" i="49"/>
  <c r="H27" i="49"/>
  <c r="G27" i="49" s="1"/>
  <c r="H25" i="49"/>
  <c r="G25" i="49"/>
  <c r="H23" i="49"/>
  <c r="G23" i="49" s="1"/>
  <c r="H21" i="49"/>
  <c r="G21" i="49"/>
  <c r="H19" i="49"/>
  <c r="G19" i="49" s="1"/>
  <c r="H17" i="49"/>
  <c r="G17" i="49"/>
  <c r="H15" i="49"/>
  <c r="G15" i="49" s="1"/>
  <c r="H13" i="49"/>
  <c r="G13" i="49"/>
  <c r="H11" i="49"/>
  <c r="G11" i="49" s="1"/>
  <c r="H9" i="49"/>
  <c r="G9" i="49"/>
  <c r="H7" i="49"/>
  <c r="G7" i="49" s="1"/>
  <c r="H6" i="49"/>
  <c r="G6" i="49"/>
  <c r="E6" i="49"/>
  <c r="C7" i="49" s="1"/>
  <c r="H45" i="49"/>
  <c r="G45" i="49"/>
  <c r="H43" i="49"/>
  <c r="G43" i="49" s="1"/>
  <c r="H41" i="49"/>
  <c r="G41" i="49"/>
  <c r="H13" i="52"/>
  <c r="G13" i="52" s="1"/>
  <c r="H15" i="52"/>
  <c r="G15" i="52"/>
  <c r="H17" i="52"/>
  <c r="G17" i="52" s="1"/>
  <c r="H19" i="52"/>
  <c r="G19" i="52"/>
  <c r="H21" i="52"/>
  <c r="G21" i="52" s="1"/>
  <c r="H23" i="52"/>
  <c r="G23" i="52" s="1"/>
  <c r="H25" i="52"/>
  <c r="G25" i="52" s="1"/>
  <c r="M16" i="48"/>
  <c r="M25" i="48"/>
  <c r="M30" i="48"/>
  <c r="I16" i="48"/>
  <c r="I25" i="48"/>
  <c r="I30" i="48" s="1"/>
  <c r="E16" i="48"/>
  <c r="E25" i="48"/>
  <c r="E30" i="48"/>
  <c r="O14" i="22"/>
  <c r="O16" i="22"/>
  <c r="F10" i="71"/>
  <c r="F15" i="72"/>
  <c r="F16" i="72" s="1"/>
  <c r="F17" i="72"/>
  <c r="F18" i="72" s="1"/>
  <c r="F19" i="72" s="1"/>
  <c r="F20" i="72" s="1"/>
  <c r="F21" i="72" s="1"/>
  <c r="F22" i="72" s="1"/>
  <c r="F23" i="72" s="1"/>
  <c r="F24" i="72" s="1"/>
  <c r="F25" i="72" s="1"/>
  <c r="F26" i="72" s="1"/>
  <c r="F27" i="72" s="1"/>
  <c r="F28" i="72" s="1"/>
  <c r="F29" i="72" s="1"/>
  <c r="F30" i="72" s="1"/>
  <c r="F31" i="72" s="1"/>
  <c r="F32" i="72" s="1"/>
  <c r="F33" i="72" s="1"/>
  <c r="F34" i="72" s="1"/>
  <c r="N16" i="48"/>
  <c r="K25" i="48"/>
  <c r="K30" i="48"/>
  <c r="G25" i="48"/>
  <c r="G30" i="48"/>
  <c r="C25" i="48"/>
  <c r="I10" i="71"/>
  <c r="I11" i="71" s="1"/>
  <c r="I9" i="72"/>
  <c r="F14" i="38"/>
  <c r="E22" i="38"/>
  <c r="E17" i="13"/>
  <c r="J8" i="6"/>
  <c r="J9" i="6" s="1"/>
  <c r="K9" i="6"/>
  <c r="C30" i="48"/>
  <c r="G6" i="70"/>
  <c r="E6" i="70"/>
  <c r="C7" i="70" s="1"/>
  <c r="E7" i="70" s="1"/>
  <c r="D7" i="70"/>
  <c r="D8" i="70" s="1"/>
  <c r="D9" i="70" s="1"/>
  <c r="D10" i="70" s="1"/>
  <c r="D11" i="70" s="1"/>
  <c r="D12" i="70" s="1"/>
  <c r="D13" i="70" s="1"/>
  <c r="D14" i="70" s="1"/>
  <c r="D15" i="70" s="1"/>
  <c r="D16" i="70" s="1"/>
  <c r="C16" i="38"/>
  <c r="K25" i="6"/>
  <c r="E8" i="50"/>
  <c r="C9" i="50" s="1"/>
  <c r="E9" i="50" s="1"/>
  <c r="B8" i="50"/>
  <c r="B8" i="51"/>
  <c r="E8" i="51"/>
  <c r="C9" i="51" s="1"/>
  <c r="B9" i="51" s="1"/>
  <c r="I29" i="65"/>
  <c r="I30" i="65" s="1"/>
  <c r="E8" i="55"/>
  <c r="B8" i="55"/>
  <c r="B9" i="52"/>
  <c r="E9" i="52"/>
  <c r="C10" i="52" s="1"/>
  <c r="F22" i="63"/>
  <c r="F23" i="63" s="1"/>
  <c r="I10" i="72"/>
  <c r="C8" i="38"/>
  <c r="C22" i="38"/>
  <c r="C24" i="38"/>
  <c r="F6" i="38"/>
  <c r="D8" i="53"/>
  <c r="B7" i="53"/>
  <c r="D16" i="38"/>
  <c r="E15" i="38"/>
  <c r="F15" i="38"/>
  <c r="D9" i="69"/>
  <c r="B8" i="69"/>
  <c r="C12" i="68"/>
  <c r="C8" i="60"/>
  <c r="B7" i="69"/>
  <c r="I27" i="63"/>
  <c r="I28" i="63" s="1"/>
  <c r="I29" i="63" s="1"/>
  <c r="F11" i="71"/>
  <c r="D21" i="38"/>
  <c r="D24" i="38"/>
  <c r="D8" i="38"/>
  <c r="D7" i="49"/>
  <c r="D8" i="49"/>
  <c r="I11" i="53"/>
  <c r="I12" i="53" s="1"/>
  <c r="G10" i="53"/>
  <c r="B8" i="60"/>
  <c r="E8" i="60"/>
  <c r="C9" i="60" s="1"/>
  <c r="E9" i="60" s="1"/>
  <c r="I11" i="72"/>
  <c r="I12" i="72" s="1"/>
  <c r="G11" i="53"/>
  <c r="I12" i="71"/>
  <c r="I13" i="71" s="1"/>
  <c r="I14" i="71" s="1"/>
  <c r="I15" i="71" s="1"/>
  <c r="I16" i="71" s="1"/>
  <c r="I17" i="71" s="1"/>
  <c r="I18" i="71" s="1"/>
  <c r="I19" i="71" s="1"/>
  <c r="I20" i="71" s="1"/>
  <c r="I21" i="71" s="1"/>
  <c r="E18" i="13"/>
  <c r="E54" i="13"/>
  <c r="E55" i="13" s="1"/>
  <c r="D10" i="69"/>
  <c r="B9" i="69"/>
  <c r="C11" i="68"/>
  <c r="C9" i="55"/>
  <c r="B9" i="55" s="1"/>
  <c r="C10" i="50"/>
  <c r="B9" i="50"/>
  <c r="E16" i="38"/>
  <c r="F16" i="38" s="1"/>
  <c r="D9" i="53"/>
  <c r="D10" i="53" s="1"/>
  <c r="D11" i="53" s="1"/>
  <c r="D12" i="53" s="1"/>
  <c r="E10" i="52"/>
  <c r="C11" i="52" s="1"/>
  <c r="E11" i="52" s="1"/>
  <c r="C12" i="52" s="1"/>
  <c r="B10" i="52"/>
  <c r="F12" i="71"/>
  <c r="C8" i="70"/>
  <c r="E8" i="70" s="1"/>
  <c r="B7" i="70"/>
  <c r="E9" i="55"/>
  <c r="F24" i="63"/>
  <c r="F25" i="63" s="1"/>
  <c r="I31" i="65"/>
  <c r="F13" i="71"/>
  <c r="B11" i="52"/>
  <c r="D12" i="68"/>
  <c r="E10" i="50"/>
  <c r="C11" i="50" s="1"/>
  <c r="E11" i="50" s="1"/>
  <c r="C12" i="50" s="1"/>
  <c r="B10" i="50"/>
  <c r="D11" i="69"/>
  <c r="D12" i="69" s="1"/>
  <c r="D13" i="69" s="1"/>
  <c r="D14" i="69" s="1"/>
  <c r="B10" i="69"/>
  <c r="C9" i="70"/>
  <c r="E9" i="70" s="1"/>
  <c r="C10" i="70" s="1"/>
  <c r="F27" i="65"/>
  <c r="F14" i="71"/>
  <c r="I32" i="65"/>
  <c r="I33" i="65" s="1"/>
  <c r="I34" i="65" s="1"/>
  <c r="I35" i="65" s="1"/>
  <c r="I36" i="65" s="1"/>
  <c r="I37" i="65" s="1"/>
  <c r="I38" i="65" s="1"/>
  <c r="F28" i="65"/>
  <c r="I13" i="72"/>
  <c r="I14" i="72" s="1"/>
  <c r="I15" i="72" s="1"/>
  <c r="I16" i="72" s="1"/>
  <c r="I17" i="72" s="1"/>
  <c r="I18" i="72" s="1"/>
  <c r="I19" i="72" s="1"/>
  <c r="I20" i="72" s="1"/>
  <c r="I21" i="72" s="1"/>
  <c r="I22" i="72" s="1"/>
  <c r="I23" i="72" s="1"/>
  <c r="I24" i="72" s="1"/>
  <c r="I25" i="72" s="1"/>
  <c r="I26" i="72" s="1"/>
  <c r="I27" i="72" s="1"/>
  <c r="I28" i="72" s="1"/>
  <c r="I29" i="72" s="1"/>
  <c r="I30" i="72" s="1"/>
  <c r="I31" i="72" s="1"/>
  <c r="I32" i="72" s="1"/>
  <c r="I33" i="72" s="1"/>
  <c r="I34" i="72" s="1"/>
  <c r="I35" i="72" s="1"/>
  <c r="B9" i="70"/>
  <c r="D11" i="68"/>
  <c r="C10" i="55"/>
  <c r="B10" i="55" s="1"/>
  <c r="B11" i="69"/>
  <c r="B11" i="50"/>
  <c r="B9" i="60"/>
  <c r="I30" i="63"/>
  <c r="I31" i="63" s="1"/>
  <c r="I32" i="63" s="1"/>
  <c r="I33" i="63" s="1"/>
  <c r="I34" i="63" s="1"/>
  <c r="I35" i="63" s="1"/>
  <c r="I36" i="63" s="1"/>
  <c r="I37" i="63" s="1"/>
  <c r="F26" i="63"/>
  <c r="F27" i="63" s="1"/>
  <c r="F15" i="71"/>
  <c r="F16" i="71" s="1"/>
  <c r="F17" i="71" s="1"/>
  <c r="F18" i="71" s="1"/>
  <c r="F19" i="71" s="1"/>
  <c r="F20" i="71" s="1"/>
  <c r="F21" i="71" s="1"/>
  <c r="F22" i="71" s="1"/>
  <c r="E12" i="68"/>
  <c r="C10" i="60"/>
  <c r="B10" i="60" s="1"/>
  <c r="E10" i="55"/>
  <c r="F29" i="65"/>
  <c r="F30" i="65" s="1"/>
  <c r="F31" i="65" s="1"/>
  <c r="D15" i="69"/>
  <c r="D16" i="69" s="1"/>
  <c r="D17" i="69" s="1"/>
  <c r="D18" i="69" s="1"/>
  <c r="D19" i="69" s="1"/>
  <c r="D20" i="69" s="1"/>
  <c r="F32" i="65"/>
  <c r="F33" i="65" s="1"/>
  <c r="F34" i="65" s="1"/>
  <c r="F35" i="65" s="1"/>
  <c r="F36" i="65" s="1"/>
  <c r="F37" i="65" s="1"/>
  <c r="I39" i="65"/>
  <c r="I40" i="65" s="1"/>
  <c r="I22" i="71"/>
  <c r="I23" i="71" s="1"/>
  <c r="F23" i="71"/>
  <c r="F24" i="71" s="1"/>
  <c r="D21" i="69"/>
  <c r="D22" i="69" s="1"/>
  <c r="I24" i="71"/>
  <c r="I25" i="71" s="1"/>
  <c r="D23" i="69"/>
  <c r="F25" i="71"/>
  <c r="F26" i="71" s="1"/>
  <c r="F27" i="71" s="1"/>
  <c r="D24" i="69"/>
  <c r="D25" i="69" s="1"/>
  <c r="D26" i="69" s="1"/>
  <c r="D27" i="69" s="1"/>
  <c r="D28" i="69" s="1"/>
  <c r="D29" i="69" s="1"/>
  <c r="I26" i="71"/>
  <c r="I27" i="71" s="1"/>
  <c r="I28" i="71" s="1"/>
  <c r="I29" i="71" s="1"/>
  <c r="I30" i="71" s="1"/>
  <c r="I31" i="71" s="1"/>
  <c r="F28" i="71"/>
  <c r="F29" i="71" s="1"/>
  <c r="F30" i="71" s="1"/>
  <c r="F31" i="71" s="1"/>
  <c r="F32" i="71"/>
  <c r="D30" i="69"/>
  <c r="I32" i="71"/>
  <c r="D31" i="69"/>
  <c r="I33" i="71"/>
  <c r="F33" i="71"/>
  <c r="F34" i="71" s="1"/>
  <c r="F35" i="71" s="1"/>
  <c r="F36" i="71" s="1"/>
  <c r="F37" i="71" s="1"/>
  <c r="F38" i="71" s="1"/>
  <c r="F39" i="71" s="1"/>
  <c r="F40" i="71" s="1"/>
  <c r="I34" i="71"/>
  <c r="D32" i="69"/>
  <c r="D33" i="69"/>
  <c r="D34" i="69" s="1"/>
  <c r="D35" i="69" s="1"/>
  <c r="D36" i="69" s="1"/>
  <c r="D37" i="69" s="1"/>
  <c r="D38" i="69" s="1"/>
  <c r="D39" i="69" s="1"/>
  <c r="D40" i="69" s="1"/>
  <c r="D41" i="69" s="1"/>
  <c r="I35" i="71"/>
  <c r="I36" i="71"/>
  <c r="I37" i="71" s="1"/>
  <c r="I38" i="71" s="1"/>
  <c r="I39" i="71" s="1"/>
  <c r="I40" i="71" s="1"/>
  <c r="I41" i="71" s="1"/>
  <c r="I36" i="72"/>
  <c r="I37" i="72"/>
  <c r="F35" i="72"/>
  <c r="F41" i="71"/>
  <c r="F5" i="71" s="1"/>
  <c r="H32" i="71" s="1"/>
  <c r="H40" i="71"/>
  <c r="G40" i="71" s="1"/>
  <c r="H30" i="71"/>
  <c r="G30" i="71"/>
  <c r="H13" i="71"/>
  <c r="G13" i="71" s="1"/>
  <c r="G32" i="71"/>
  <c r="H27" i="71"/>
  <c r="G27" i="71" s="1"/>
  <c r="H26" i="71"/>
  <c r="G26" i="71"/>
  <c r="H9" i="71"/>
  <c r="G9" i="71" s="1"/>
  <c r="H25" i="71"/>
  <c r="G25" i="71" s="1"/>
  <c r="H36" i="71"/>
  <c r="G36" i="71" s="1"/>
  <c r="H10" i="71"/>
  <c r="G10" i="71" s="1"/>
  <c r="H31" i="71"/>
  <c r="G31" i="71" s="1"/>
  <c r="H22" i="71"/>
  <c r="G22" i="71" s="1"/>
  <c r="H15" i="71"/>
  <c r="G15" i="71" s="1"/>
  <c r="H39" i="71"/>
  <c r="G39" i="71" s="1"/>
  <c r="H14" i="71"/>
  <c r="G14" i="71" s="1"/>
  <c r="H12" i="71"/>
  <c r="G12" i="71" s="1"/>
  <c r="H21" i="71"/>
  <c r="G21" i="71" s="1"/>
  <c r="H37" i="71"/>
  <c r="G37" i="71" s="1"/>
  <c r="H16" i="71"/>
  <c r="G16" i="71" s="1"/>
  <c r="H19" i="71"/>
  <c r="G19" i="71" s="1"/>
  <c r="H35" i="71"/>
  <c r="G35" i="71" s="1"/>
  <c r="H34" i="71"/>
  <c r="G34" i="71" s="1"/>
  <c r="H18" i="71"/>
  <c r="G18" i="71" s="1"/>
  <c r="H20" i="71"/>
  <c r="G20" i="71" s="1"/>
  <c r="H17" i="71"/>
  <c r="G17" i="71" s="1"/>
  <c r="H33" i="71"/>
  <c r="G33" i="71" s="1"/>
  <c r="H24" i="71"/>
  <c r="G24" i="71" s="1"/>
  <c r="H38" i="71"/>
  <c r="G38" i="71" s="1"/>
  <c r="H6" i="71"/>
  <c r="I38" i="72"/>
  <c r="I39" i="72"/>
  <c r="H1" i="72"/>
  <c r="I11" i="75" l="1"/>
  <c r="F11" i="75"/>
  <c r="D42" i="74"/>
  <c r="I40" i="72"/>
  <c r="D7" i="71"/>
  <c r="D8" i="71" s="1"/>
  <c r="D9" i="71" s="1"/>
  <c r="D10" i="71" s="1"/>
  <c r="D11" i="71" s="1"/>
  <c r="G6" i="71"/>
  <c r="E6" i="71" s="1"/>
  <c r="C7" i="71" s="1"/>
  <c r="F36" i="72"/>
  <c r="H23" i="71"/>
  <c r="G23" i="71" s="1"/>
  <c r="H28" i="71"/>
  <c r="G28" i="71" s="1"/>
  <c r="H29" i="71"/>
  <c r="G29" i="71" s="1"/>
  <c r="H11" i="71"/>
  <c r="G11" i="71" s="1"/>
  <c r="H7" i="71"/>
  <c r="G7" i="71" s="1"/>
  <c r="H8" i="71"/>
  <c r="G8" i="71" s="1"/>
  <c r="G41" i="71"/>
  <c r="F28" i="63"/>
  <c r="F38" i="65"/>
  <c r="I38" i="63"/>
  <c r="E12" i="50"/>
  <c r="C13" i="50" s="1"/>
  <c r="B12" i="50"/>
  <c r="E11" i="68"/>
  <c r="C11" i="55"/>
  <c r="B10" i="70"/>
  <c r="E10" i="70"/>
  <c r="C11" i="70" s="1"/>
  <c r="B12" i="52"/>
  <c r="I13" i="53"/>
  <c r="G12" i="53"/>
  <c r="B8" i="70"/>
  <c r="E9" i="51"/>
  <c r="C10" i="51" s="1"/>
  <c r="I15" i="70"/>
  <c r="G14" i="70"/>
  <c r="E10" i="60"/>
  <c r="E7" i="49"/>
  <c r="C8" i="49" s="1"/>
  <c r="B7" i="49"/>
  <c r="F7" i="38"/>
  <c r="E8" i="38"/>
  <c r="F8" i="38" s="1"/>
  <c r="E12" i="69"/>
  <c r="C13" i="69" s="1"/>
  <c r="B12" i="69"/>
  <c r="G12" i="62"/>
  <c r="I13" i="62"/>
  <c r="G11" i="55"/>
  <c r="I12" i="55"/>
  <c r="G15" i="69"/>
  <c r="B8" i="45"/>
  <c r="E8" i="45"/>
  <c r="C9" i="45" s="1"/>
  <c r="E7" i="61"/>
  <c r="B7" i="61"/>
  <c r="G12" i="70"/>
  <c r="I17" i="69"/>
  <c r="G14" i="61"/>
  <c r="I15" i="61"/>
  <c r="I13" i="60"/>
  <c r="G12" i="60"/>
  <c r="G11" i="70"/>
  <c r="E8" i="63"/>
  <c r="B8" i="63"/>
  <c r="E7" i="53"/>
  <c r="C8" i="53" s="1"/>
  <c r="C17" i="6"/>
  <c r="C27" i="6" s="1"/>
  <c r="G25" i="5"/>
  <c r="G30" i="5" s="1"/>
  <c r="G16" i="5"/>
  <c r="H12" i="52"/>
  <c r="G12" i="52" s="1"/>
  <c r="E12" i="52" s="1"/>
  <c r="C13" i="52" s="1"/>
  <c r="H16" i="52"/>
  <c r="G16" i="52" s="1"/>
  <c r="H22" i="52"/>
  <c r="G22" i="52" s="1"/>
  <c r="H26" i="52"/>
  <c r="G26" i="52" s="1"/>
  <c r="H28" i="52"/>
  <c r="G28" i="52" s="1"/>
  <c r="H30" i="52"/>
  <c r="G30" i="52" s="1"/>
  <c r="H32" i="52"/>
  <c r="G32" i="52" s="1"/>
  <c r="H34" i="52"/>
  <c r="G34" i="52" s="1"/>
  <c r="H18" i="52"/>
  <c r="G18" i="52" s="1"/>
  <c r="H27" i="52"/>
  <c r="G27" i="52" s="1"/>
  <c r="H31" i="52"/>
  <c r="G31" i="52" s="1"/>
  <c r="H35" i="52"/>
  <c r="G35" i="52" s="1"/>
  <c r="H14" i="52"/>
  <c r="G14" i="52" s="1"/>
  <c r="H24" i="52"/>
  <c r="G24" i="52" s="1"/>
  <c r="H29" i="52"/>
  <c r="G29" i="52" s="1"/>
  <c r="H33" i="52"/>
  <c r="G33" i="52" s="1"/>
  <c r="H44" i="53"/>
  <c r="H48" i="53"/>
  <c r="H52" i="53"/>
  <c r="H37" i="53"/>
  <c r="H41" i="53"/>
  <c r="H12" i="53"/>
  <c r="D13" i="53" s="1"/>
  <c r="D14" i="53" s="1"/>
  <c r="D15" i="53" s="1"/>
  <c r="D16" i="53" s="1"/>
  <c r="D17" i="53" s="1"/>
  <c r="D18" i="53" s="1"/>
  <c r="D19" i="53" s="1"/>
  <c r="D20" i="53" s="1"/>
  <c r="D21" i="53" s="1"/>
  <c r="D22" i="53" s="1"/>
  <c r="D23" i="53" s="1"/>
  <c r="D24" i="53" s="1"/>
  <c r="D25" i="53" s="1"/>
  <c r="D26" i="53" s="1"/>
  <c r="D27" i="53" s="1"/>
  <c r="D28" i="53" s="1"/>
  <c r="D29" i="53" s="1"/>
  <c r="D30" i="53" s="1"/>
  <c r="D31" i="53" s="1"/>
  <c r="D32" i="53" s="1"/>
  <c r="D33" i="53" s="1"/>
  <c r="D34" i="53" s="1"/>
  <c r="D35" i="53" s="1"/>
  <c r="D36" i="53" s="1"/>
  <c r="D37" i="53" s="1"/>
  <c r="D38" i="53" s="1"/>
  <c r="D39" i="53" s="1"/>
  <c r="D40" i="53" s="1"/>
  <c r="D41" i="53" s="1"/>
  <c r="D42" i="53" s="1"/>
  <c r="D43" i="53" s="1"/>
  <c r="D44" i="53" s="1"/>
  <c r="D45" i="53" s="1"/>
  <c r="D46" i="53" s="1"/>
  <c r="D47" i="53" s="1"/>
  <c r="D48" i="53" s="1"/>
  <c r="D49" i="53" s="1"/>
  <c r="D50" i="53" s="1"/>
  <c r="D51" i="53" s="1"/>
  <c r="D52" i="53" s="1"/>
  <c r="D53" i="53" s="1"/>
  <c r="D54" i="53" s="1"/>
  <c r="D55" i="53" s="1"/>
  <c r="D56" i="53" s="1"/>
  <c r="D57" i="53" s="1"/>
  <c r="D58" i="53" s="1"/>
  <c r="D59" i="53" s="1"/>
  <c r="D60" i="53" s="1"/>
  <c r="D61" i="53" s="1"/>
  <c r="D62" i="53" s="1"/>
  <c r="D63" i="53" s="1"/>
  <c r="D64" i="53" s="1"/>
  <c r="D65" i="53" s="1"/>
  <c r="H16" i="53"/>
  <c r="H20" i="53"/>
  <c r="H24" i="53"/>
  <c r="H28" i="53"/>
  <c r="H32" i="53"/>
  <c r="M25" i="5"/>
  <c r="M30" i="5" s="1"/>
  <c r="E8" i="13"/>
  <c r="E45" i="13" s="1"/>
  <c r="K12" i="6"/>
  <c r="M54" i="13"/>
  <c r="M55" i="13" s="1"/>
  <c r="M57" i="13" s="1"/>
  <c r="H45" i="62"/>
  <c r="H12" i="62"/>
  <c r="H6" i="62"/>
  <c r="F25" i="22"/>
  <c r="F30" i="22" s="1"/>
  <c r="F16" i="22"/>
  <c r="H41" i="71"/>
  <c r="D41" i="71" s="1"/>
  <c r="H16" i="22"/>
  <c r="H25" i="22"/>
  <c r="H30" i="22" s="1"/>
  <c r="C25" i="5"/>
  <c r="H58" i="62"/>
  <c r="H28" i="62"/>
  <c r="N16" i="22"/>
  <c r="N25" i="22"/>
  <c r="N30" i="22" s="1"/>
  <c r="H53" i="62"/>
  <c r="M25" i="22"/>
  <c r="M30" i="22" s="1"/>
  <c r="K16" i="22"/>
  <c r="K25" i="22"/>
  <c r="K30" i="22" s="1"/>
  <c r="D16" i="22"/>
  <c r="D25" i="22"/>
  <c r="L25" i="48"/>
  <c r="H32" i="49"/>
  <c r="G32" i="49" s="1"/>
  <c r="H28" i="49"/>
  <c r="G28" i="49" s="1"/>
  <c r="H24" i="49"/>
  <c r="G24" i="49" s="1"/>
  <c r="H20" i="49"/>
  <c r="G20" i="49" s="1"/>
  <c r="H16" i="49"/>
  <c r="G16" i="49" s="1"/>
  <c r="H12" i="49"/>
  <c r="G12" i="49" s="1"/>
  <c r="H8" i="49"/>
  <c r="G8" i="49" s="1"/>
  <c r="H44" i="49"/>
  <c r="G44" i="49" s="1"/>
  <c r="F11" i="74"/>
  <c r="B7" i="74"/>
  <c r="H1" i="74"/>
  <c r="I9" i="74"/>
  <c r="CF17" i="68"/>
  <c r="BL17" i="68"/>
  <c r="BJ17" i="68"/>
  <c r="BS17" i="68"/>
  <c r="BZ17" i="68"/>
  <c r="BN17" i="68"/>
  <c r="BF17" i="68"/>
  <c r="BH17" i="68"/>
  <c r="BO17" i="68"/>
  <c r="BX17" i="68"/>
  <c r="BW17" i="68"/>
  <c r="BV17" i="68"/>
  <c r="BU17" i="68"/>
  <c r="BT17" i="68"/>
  <c r="BR17" i="68"/>
  <c r="BQ17" i="68"/>
  <c r="BP17" i="68"/>
  <c r="BM17" i="68"/>
  <c r="BK17" i="68"/>
  <c r="BI17" i="68"/>
  <c r="BG17" i="68"/>
  <c r="CH17" i="68"/>
  <c r="CG17" i="68"/>
  <c r="CE17" i="68"/>
  <c r="CD17" i="68"/>
  <c r="CC17" i="68"/>
  <c r="CB17" i="68"/>
  <c r="CA17" i="68"/>
  <c r="BY17" i="68"/>
  <c r="I12" i="75" l="1"/>
  <c r="F12" i="75"/>
  <c r="E13" i="52"/>
  <c r="C14" i="52" s="1"/>
  <c r="C30" i="5"/>
  <c r="O25" i="5"/>
  <c r="O30" i="5" s="1"/>
  <c r="D13" i="52"/>
  <c r="D14" i="52" s="1"/>
  <c r="D15" i="52" s="1"/>
  <c r="D16" i="52" s="1"/>
  <c r="D17" i="52" s="1"/>
  <c r="D18" i="52" s="1"/>
  <c r="D19" i="52" s="1"/>
  <c r="D20" i="52" s="1"/>
  <c r="D21" i="52" s="1"/>
  <c r="D22" i="52" s="1"/>
  <c r="D23" i="52" s="1"/>
  <c r="D24" i="52" s="1"/>
  <c r="D25" i="52" s="1"/>
  <c r="D26" i="52" s="1"/>
  <c r="D27" i="52" s="1"/>
  <c r="D28" i="52" s="1"/>
  <c r="D29" i="52" s="1"/>
  <c r="D30" i="52" s="1"/>
  <c r="D31" i="52" s="1"/>
  <c r="D32" i="52" s="1"/>
  <c r="D33" i="52" s="1"/>
  <c r="D34" i="52" s="1"/>
  <c r="D35" i="52" s="1"/>
  <c r="D36" i="52" s="1"/>
  <c r="D37" i="52" s="1"/>
  <c r="D38" i="52" s="1"/>
  <c r="D39" i="52" s="1"/>
  <c r="D40" i="52" s="1"/>
  <c r="D41" i="52" s="1"/>
  <c r="D42" i="52" s="1"/>
  <c r="D43" i="52" s="1"/>
  <c r="D44" i="52" s="1"/>
  <c r="D45" i="52" s="1"/>
  <c r="D46" i="52" s="1"/>
  <c r="D47" i="52" s="1"/>
  <c r="D48" i="52" s="1"/>
  <c r="D49" i="52" s="1"/>
  <c r="D50" i="52" s="1"/>
  <c r="D51" i="52" s="1"/>
  <c r="D52" i="52" s="1"/>
  <c r="D53" i="52" s="1"/>
  <c r="D54" i="52" s="1"/>
  <c r="D55" i="52" s="1"/>
  <c r="D56" i="52" s="1"/>
  <c r="D57" i="52" s="1"/>
  <c r="D58" i="52" s="1"/>
  <c r="D59" i="52" s="1"/>
  <c r="D60" i="52" s="1"/>
  <c r="D61" i="52" s="1"/>
  <c r="D62" i="52" s="1"/>
  <c r="D63" i="52" s="1"/>
  <c r="D64" i="52" s="1"/>
  <c r="D65" i="52" s="1"/>
  <c r="E11" i="55"/>
  <c r="B11" i="55"/>
  <c r="I9" i="67"/>
  <c r="J9" i="67" s="1"/>
  <c r="C8" i="61"/>
  <c r="D13" i="68"/>
  <c r="G15" i="70"/>
  <c r="I16" i="70"/>
  <c r="G16" i="70" s="1"/>
  <c r="F37" i="72"/>
  <c r="G12" i="55"/>
  <c r="I13" i="55"/>
  <c r="D30" i="22"/>
  <c r="O25" i="22"/>
  <c r="O30" i="22" s="1"/>
  <c r="G6" i="62"/>
  <c r="E6" i="62" s="1"/>
  <c r="C7" i="62" s="1"/>
  <c r="D7" i="62"/>
  <c r="D8" i="62" s="1"/>
  <c r="D9" i="62" s="1"/>
  <c r="D10" i="62" s="1"/>
  <c r="D11" i="62" s="1"/>
  <c r="D12" i="62" s="1"/>
  <c r="D13" i="62" s="1"/>
  <c r="D14" i="62" s="1"/>
  <c r="D15" i="62" s="1"/>
  <c r="D16" i="62" s="1"/>
  <c r="D17" i="62" s="1"/>
  <c r="D18" i="62" s="1"/>
  <c r="D19" i="62" s="1"/>
  <c r="D20" i="62" s="1"/>
  <c r="D21" i="62" s="1"/>
  <c r="D22" i="62" s="1"/>
  <c r="D23" i="62" s="1"/>
  <c r="D24" i="62" s="1"/>
  <c r="D25" i="62" s="1"/>
  <c r="D26" i="62" s="1"/>
  <c r="D27" i="62" s="1"/>
  <c r="D28" i="62" s="1"/>
  <c r="D29" i="62" s="1"/>
  <c r="D30" i="62" s="1"/>
  <c r="D31" i="62" s="1"/>
  <c r="D32" i="62" s="1"/>
  <c r="D33" i="62" s="1"/>
  <c r="D34" i="62" s="1"/>
  <c r="D35" i="62" s="1"/>
  <c r="D36" i="62" s="1"/>
  <c r="D37" i="62" s="1"/>
  <c r="D38" i="62" s="1"/>
  <c r="D39" i="62" s="1"/>
  <c r="D40" i="62" s="1"/>
  <c r="D41" i="62" s="1"/>
  <c r="D42" i="62" s="1"/>
  <c r="D43" i="62" s="1"/>
  <c r="D44" i="62" s="1"/>
  <c r="D45" i="62" s="1"/>
  <c r="D46" i="62" s="1"/>
  <c r="D47" i="62" s="1"/>
  <c r="D48" i="62" s="1"/>
  <c r="D49" i="62" s="1"/>
  <c r="D50" i="62" s="1"/>
  <c r="D51" i="62" s="1"/>
  <c r="D52" i="62" s="1"/>
  <c r="D53" i="62" s="1"/>
  <c r="D54" i="62" s="1"/>
  <c r="D55" i="62" s="1"/>
  <c r="D56" i="62" s="1"/>
  <c r="D57" i="62" s="1"/>
  <c r="D58" i="62" s="1"/>
  <c r="D59" i="62" s="1"/>
  <c r="D60" i="62" s="1"/>
  <c r="D61" i="62" s="1"/>
  <c r="E7" i="13"/>
  <c r="J12" i="6"/>
  <c r="J15" i="6" s="1"/>
  <c r="J17" i="6" s="1"/>
  <c r="J27" i="6" s="1"/>
  <c r="K15" i="6"/>
  <c r="K17" i="6" s="1"/>
  <c r="K27" i="6" s="1"/>
  <c r="G17" i="69"/>
  <c r="I18" i="69"/>
  <c r="E9" i="45"/>
  <c r="C10" i="45" s="1"/>
  <c r="B9" i="45"/>
  <c r="E13" i="69"/>
  <c r="C14" i="69" s="1"/>
  <c r="B13" i="69"/>
  <c r="B8" i="49"/>
  <c r="E8" i="49"/>
  <c r="C9" i="49" s="1"/>
  <c r="I14" i="53"/>
  <c r="G13" i="53"/>
  <c r="B11" i="70"/>
  <c r="E11" i="70"/>
  <c r="C12" i="70" s="1"/>
  <c r="D9" i="49"/>
  <c r="D10" i="49" s="1"/>
  <c r="D11" i="49" s="1"/>
  <c r="D12" i="49" s="1"/>
  <c r="D13" i="49" s="1"/>
  <c r="D14" i="49" s="1"/>
  <c r="D15" i="49" s="1"/>
  <c r="D16" i="49" s="1"/>
  <c r="D17" i="49" s="1"/>
  <c r="D18" i="49" s="1"/>
  <c r="D19" i="49" s="1"/>
  <c r="D20" i="49" s="1"/>
  <c r="D21" i="49" s="1"/>
  <c r="D22" i="49" s="1"/>
  <c r="D23" i="49" s="1"/>
  <c r="D24" i="49" s="1"/>
  <c r="D25" i="49" s="1"/>
  <c r="D26" i="49" s="1"/>
  <c r="D27" i="49" s="1"/>
  <c r="D28" i="49" s="1"/>
  <c r="D29" i="49" s="1"/>
  <c r="D30" i="49" s="1"/>
  <c r="D31" i="49" s="1"/>
  <c r="D32" i="49" s="1"/>
  <c r="D33" i="49" s="1"/>
  <c r="D34" i="49" s="1"/>
  <c r="D35" i="49" s="1"/>
  <c r="D36" i="49" s="1"/>
  <c r="D37" i="49" s="1"/>
  <c r="D38" i="49" s="1"/>
  <c r="D39" i="49" s="1"/>
  <c r="D40" i="49" s="1"/>
  <c r="D41" i="49" s="1"/>
  <c r="D42" i="49" s="1"/>
  <c r="D43" i="49" s="1"/>
  <c r="D44" i="49" s="1"/>
  <c r="D45" i="49" s="1"/>
  <c r="D46" i="49" s="1"/>
  <c r="D47" i="49" s="1"/>
  <c r="D48" i="49" s="1"/>
  <c r="D49" i="49" s="1"/>
  <c r="D50" i="49" s="1"/>
  <c r="D51" i="49" s="1"/>
  <c r="D52" i="49" s="1"/>
  <c r="D53" i="49" s="1"/>
  <c r="D54" i="49" s="1"/>
  <c r="D55" i="49" s="1"/>
  <c r="D56" i="49" s="1"/>
  <c r="D57" i="49" s="1"/>
  <c r="D58" i="49" s="1"/>
  <c r="D59" i="49" s="1"/>
  <c r="D60" i="49" s="1"/>
  <c r="D61" i="49" s="1"/>
  <c r="D62" i="49" s="1"/>
  <c r="D63" i="49" s="1"/>
  <c r="D64" i="49" s="1"/>
  <c r="D65" i="49" s="1"/>
  <c r="I39" i="63"/>
  <c r="I16" i="61"/>
  <c r="G15" i="61"/>
  <c r="E13" i="50"/>
  <c r="C14" i="50" s="1"/>
  <c r="B13" i="50"/>
  <c r="F39" i="65"/>
  <c r="D12" i="71"/>
  <c r="D13" i="71" s="1"/>
  <c r="D14" i="71" s="1"/>
  <c r="D15" i="71" s="1"/>
  <c r="D16" i="71" s="1"/>
  <c r="D17" i="71" s="1"/>
  <c r="D18" i="71" s="1"/>
  <c r="D19" i="71" s="1"/>
  <c r="D20" i="71" s="1"/>
  <c r="D21" i="71" s="1"/>
  <c r="D22" i="71" s="1"/>
  <c r="D23" i="71" s="1"/>
  <c r="D24" i="71" s="1"/>
  <c r="D25" i="71" s="1"/>
  <c r="D26" i="71" s="1"/>
  <c r="D27" i="71" s="1"/>
  <c r="D28" i="71" s="1"/>
  <c r="D29" i="71" s="1"/>
  <c r="D30" i="71" s="1"/>
  <c r="D31" i="71" s="1"/>
  <c r="D32" i="71" s="1"/>
  <c r="D33" i="71" s="1"/>
  <c r="D34" i="71" s="1"/>
  <c r="D35" i="71" s="1"/>
  <c r="D36" i="71" s="1"/>
  <c r="D37" i="71" s="1"/>
  <c r="D38" i="71" s="1"/>
  <c r="D39" i="71" s="1"/>
  <c r="D40" i="71" s="1"/>
  <c r="L30" i="48"/>
  <c r="O25" i="48"/>
  <c r="O30" i="48" s="1"/>
  <c r="E8" i="53"/>
  <c r="C9" i="53" s="1"/>
  <c r="B8" i="53"/>
  <c r="D15" i="68"/>
  <c r="C9" i="63"/>
  <c r="I14" i="60"/>
  <c r="G13" i="60"/>
  <c r="G13" i="62"/>
  <c r="I14" i="62"/>
  <c r="C11" i="60"/>
  <c r="F12" i="68"/>
  <c r="B10" i="51"/>
  <c r="E10" i="51"/>
  <c r="C11" i="51" s="1"/>
  <c r="F29" i="63"/>
  <c r="B7" i="71"/>
  <c r="E7" i="71"/>
  <c r="C8" i="71" s="1"/>
  <c r="I41" i="72"/>
  <c r="I10" i="74"/>
  <c r="F12" i="74"/>
  <c r="F13" i="75" l="1"/>
  <c r="I13" i="75"/>
  <c r="I17" i="61"/>
  <c r="G16" i="61"/>
  <c r="E10" i="45"/>
  <c r="C11" i="45" s="1"/>
  <c r="B10" i="45"/>
  <c r="F38" i="72"/>
  <c r="F40" i="65"/>
  <c r="B12" i="70"/>
  <c r="E12" i="70"/>
  <c r="C13" i="70" s="1"/>
  <c r="E9" i="49"/>
  <c r="C10" i="49" s="1"/>
  <c r="B9" i="49"/>
  <c r="E7" i="62"/>
  <c r="C8" i="62" s="1"/>
  <c r="B7" i="62"/>
  <c r="I42" i="72"/>
  <c r="F30" i="63"/>
  <c r="B11" i="60"/>
  <c r="E11" i="60"/>
  <c r="G14" i="60"/>
  <c r="I15" i="60"/>
  <c r="E9" i="53"/>
  <c r="C10" i="53" s="1"/>
  <c r="B9" i="53"/>
  <c r="B14" i="50"/>
  <c r="E14" i="50"/>
  <c r="C15" i="50" s="1"/>
  <c r="I40" i="63"/>
  <c r="G18" i="69"/>
  <c r="I19" i="69"/>
  <c r="G7" i="67"/>
  <c r="E44" i="13"/>
  <c r="E52" i="13" s="1"/>
  <c r="E57" i="13" s="1"/>
  <c r="E15" i="13"/>
  <c r="E20" i="13" s="1"/>
  <c r="B8" i="61"/>
  <c r="E8" i="61"/>
  <c r="F11" i="68"/>
  <c r="C12" i="55"/>
  <c r="E14" i="52"/>
  <c r="B14" i="52"/>
  <c r="E8" i="71"/>
  <c r="C9" i="71" s="1"/>
  <c r="B8" i="71"/>
  <c r="B11" i="51"/>
  <c r="E11" i="51"/>
  <c r="C12" i="51" s="1"/>
  <c r="I15" i="62"/>
  <c r="G14" i="62"/>
  <c r="B9" i="63"/>
  <c r="I15" i="53"/>
  <c r="G14" i="53"/>
  <c r="E14" i="69"/>
  <c r="C15" i="69" s="1"/>
  <c r="B14" i="69"/>
  <c r="G13" i="55"/>
  <c r="I14" i="55"/>
  <c r="B13" i="52"/>
  <c r="I11" i="74"/>
  <c r="F13" i="74"/>
  <c r="I14" i="75" l="1"/>
  <c r="F14" i="75"/>
  <c r="G14" i="55"/>
  <c r="I15" i="55"/>
  <c r="C15" i="52"/>
  <c r="C9" i="68"/>
  <c r="G19" i="69"/>
  <c r="I20" i="69"/>
  <c r="B15" i="50"/>
  <c r="E15" i="50"/>
  <c r="C16" i="50" s="1"/>
  <c r="I16" i="60"/>
  <c r="G15" i="60"/>
  <c r="E10" i="49"/>
  <c r="C11" i="49" s="1"/>
  <c r="B10" i="49"/>
  <c r="I16" i="53"/>
  <c r="G15" i="53"/>
  <c r="E12" i="55"/>
  <c r="B12" i="55"/>
  <c r="F31" i="63"/>
  <c r="B13" i="70"/>
  <c r="E13" i="70"/>
  <c r="C14" i="70" s="1"/>
  <c r="E11" i="45"/>
  <c r="C12" i="45" s="1"/>
  <c r="B11" i="45"/>
  <c r="F5" i="65"/>
  <c r="G15" i="62"/>
  <c r="I16" i="62"/>
  <c r="B9" i="71"/>
  <c r="E9" i="71"/>
  <c r="C10" i="71" s="1"/>
  <c r="C12" i="60"/>
  <c r="G12" i="68"/>
  <c r="E8" i="62"/>
  <c r="C9" i="62" s="1"/>
  <c r="B8" i="62"/>
  <c r="E15" i="69"/>
  <c r="C16" i="69" s="1"/>
  <c r="B15" i="69"/>
  <c r="E12" i="51"/>
  <c r="C13" i="51" s="1"/>
  <c r="B12" i="51"/>
  <c r="E13" i="68"/>
  <c r="C9" i="61"/>
  <c r="G8" i="67"/>
  <c r="H7" i="67"/>
  <c r="H8" i="67" s="1"/>
  <c r="E10" i="53"/>
  <c r="C11" i="53" s="1"/>
  <c r="B10" i="53"/>
  <c r="F39" i="72"/>
  <c r="I18" i="61"/>
  <c r="G17" i="61"/>
  <c r="F14" i="74"/>
  <c r="I12" i="74"/>
  <c r="F15" i="75" l="1"/>
  <c r="I15" i="75"/>
  <c r="B13" i="51"/>
  <c r="E13" i="51"/>
  <c r="C14" i="51" s="1"/>
  <c r="B9" i="62"/>
  <c r="E9" i="62"/>
  <c r="C10" i="62" s="1"/>
  <c r="B10" i="71"/>
  <c r="E10" i="71"/>
  <c r="C11" i="71" s="1"/>
  <c r="H17" i="65"/>
  <c r="G17" i="65" s="1"/>
  <c r="H11" i="65"/>
  <c r="G11" i="65" s="1"/>
  <c r="H18" i="65"/>
  <c r="G18" i="65" s="1"/>
  <c r="H10" i="65"/>
  <c r="G10" i="65" s="1"/>
  <c r="H19" i="65"/>
  <c r="G19" i="65" s="1"/>
  <c r="H12" i="65"/>
  <c r="G12" i="65" s="1"/>
  <c r="H23" i="65"/>
  <c r="G23" i="65" s="1"/>
  <c r="H25" i="65"/>
  <c r="G25" i="65" s="1"/>
  <c r="H27" i="65"/>
  <c r="G27" i="65" s="1"/>
  <c r="H29" i="65"/>
  <c r="G29" i="65" s="1"/>
  <c r="H31" i="65"/>
  <c r="G31" i="65" s="1"/>
  <c r="H33" i="65"/>
  <c r="G33" i="65" s="1"/>
  <c r="H35" i="65"/>
  <c r="G35" i="65" s="1"/>
  <c r="H9" i="65"/>
  <c r="H22" i="65"/>
  <c r="G22" i="65" s="1"/>
  <c r="H24" i="65"/>
  <c r="G24" i="65" s="1"/>
  <c r="H32" i="65"/>
  <c r="G32" i="65" s="1"/>
  <c r="H13" i="65"/>
  <c r="G13" i="65" s="1"/>
  <c r="H15" i="65"/>
  <c r="G15" i="65" s="1"/>
  <c r="H26" i="65"/>
  <c r="G26" i="65" s="1"/>
  <c r="H34" i="65"/>
  <c r="G34" i="65" s="1"/>
  <c r="H21" i="65"/>
  <c r="G21" i="65" s="1"/>
  <c r="H20" i="65"/>
  <c r="G20" i="65" s="1"/>
  <c r="H28" i="65"/>
  <c r="G28" i="65" s="1"/>
  <c r="H36" i="65"/>
  <c r="G36" i="65" s="1"/>
  <c r="H14" i="65"/>
  <c r="G14" i="65" s="1"/>
  <c r="H16" i="65"/>
  <c r="G16" i="65" s="1"/>
  <c r="H30" i="65"/>
  <c r="G30" i="65" s="1"/>
  <c r="H37" i="65"/>
  <c r="G37" i="65" s="1"/>
  <c r="H38" i="65"/>
  <c r="G38" i="65" s="1"/>
  <c r="H39" i="65"/>
  <c r="G39" i="65" s="1"/>
  <c r="G11" i="68"/>
  <c r="C13" i="55"/>
  <c r="B16" i="50"/>
  <c r="E16" i="50"/>
  <c r="C17" i="50" s="1"/>
  <c r="I19" i="61"/>
  <c r="G18" i="61"/>
  <c r="E9" i="61"/>
  <c r="B9" i="61"/>
  <c r="E11" i="49"/>
  <c r="C12" i="49" s="1"/>
  <c r="B11" i="49"/>
  <c r="E15" i="52"/>
  <c r="B15" i="52"/>
  <c r="F40" i="72"/>
  <c r="E11" i="53"/>
  <c r="C12" i="53" s="1"/>
  <c r="B11" i="53"/>
  <c r="E16" i="69"/>
  <c r="C17" i="69" s="1"/>
  <c r="B16" i="69"/>
  <c r="B12" i="60"/>
  <c r="E12" i="60"/>
  <c r="I17" i="62"/>
  <c r="G16" i="62"/>
  <c r="B12" i="45"/>
  <c r="E12" i="45"/>
  <c r="C13" i="45" s="1"/>
  <c r="F32" i="63"/>
  <c r="I17" i="53"/>
  <c r="G16" i="53"/>
  <c r="G20" i="69"/>
  <c r="I21" i="69"/>
  <c r="I16" i="55"/>
  <c r="G15" i="55"/>
  <c r="B14" i="70"/>
  <c r="E14" i="70"/>
  <c r="C15" i="70" s="1"/>
  <c r="H40" i="65"/>
  <c r="G40" i="65" s="1"/>
  <c r="I17" i="60"/>
  <c r="G16" i="60"/>
  <c r="I13" i="74"/>
  <c r="F15" i="74"/>
  <c r="I16" i="75" l="1"/>
  <c r="F16" i="75"/>
  <c r="D9" i="68"/>
  <c r="C16" i="52"/>
  <c r="C10" i="61"/>
  <c r="F13" i="68"/>
  <c r="D10" i="65"/>
  <c r="D11" i="65" s="1"/>
  <c r="D12" i="65" s="1"/>
  <c r="D13" i="65" s="1"/>
  <c r="D14" i="65" s="1"/>
  <c r="D15" i="65" s="1"/>
  <c r="D16" i="65" s="1"/>
  <c r="D17" i="65" s="1"/>
  <c r="D18" i="65" s="1"/>
  <c r="D19" i="65" s="1"/>
  <c r="D20" i="65" s="1"/>
  <c r="D21" i="65" s="1"/>
  <c r="D22" i="65" s="1"/>
  <c r="D23" i="65" s="1"/>
  <c r="D24" i="65" s="1"/>
  <c r="D25" i="65" s="1"/>
  <c r="D26" i="65" s="1"/>
  <c r="D27" i="65" s="1"/>
  <c r="D28" i="65" s="1"/>
  <c r="D29" i="65" s="1"/>
  <c r="D30" i="65" s="1"/>
  <c r="D31" i="65" s="1"/>
  <c r="D32" i="65" s="1"/>
  <c r="D33" i="65" s="1"/>
  <c r="D34" i="65" s="1"/>
  <c r="D35" i="65" s="1"/>
  <c r="D36" i="65" s="1"/>
  <c r="D37" i="65" s="1"/>
  <c r="D38" i="65" s="1"/>
  <c r="D39" i="65" s="1"/>
  <c r="D40" i="65" s="1"/>
  <c r="G9" i="65"/>
  <c r="E9" i="65" s="1"/>
  <c r="E10" i="62"/>
  <c r="C11" i="62" s="1"/>
  <c r="B10" i="62"/>
  <c r="G17" i="60"/>
  <c r="I18" i="60"/>
  <c r="F33" i="63"/>
  <c r="I18" i="62"/>
  <c r="G17" i="62"/>
  <c r="E17" i="69"/>
  <c r="C18" i="69" s="1"/>
  <c r="B17" i="69"/>
  <c r="F41" i="72"/>
  <c r="E13" i="55"/>
  <c r="B13" i="55"/>
  <c r="G16" i="55"/>
  <c r="I17" i="55"/>
  <c r="I18" i="53"/>
  <c r="G17" i="53"/>
  <c r="B13" i="45"/>
  <c r="E13" i="45"/>
  <c r="C14" i="45" s="1"/>
  <c r="C13" i="60"/>
  <c r="H12" i="68"/>
  <c r="B12" i="49"/>
  <c r="E12" i="49"/>
  <c r="C13" i="49" s="1"/>
  <c r="I20" i="61"/>
  <c r="G19" i="61"/>
  <c r="E11" i="71"/>
  <c r="C12" i="71" s="1"/>
  <c r="B11" i="71"/>
  <c r="B14" i="51"/>
  <c r="E14" i="51"/>
  <c r="C15" i="51" s="1"/>
  <c r="B15" i="70"/>
  <c r="E15" i="70"/>
  <c r="C16" i="70" s="1"/>
  <c r="I22" i="69"/>
  <c r="G21" i="69"/>
  <c r="E12" i="53"/>
  <c r="C13" i="53" s="1"/>
  <c r="B12" i="53"/>
  <c r="E17" i="50"/>
  <c r="C18" i="50" s="1"/>
  <c r="B17" i="50"/>
  <c r="I14" i="74"/>
  <c r="F16" i="74"/>
  <c r="F17" i="75" l="1"/>
  <c r="I17" i="75"/>
  <c r="E18" i="50"/>
  <c r="B18" i="50"/>
  <c r="B15" i="51"/>
  <c r="E15" i="51"/>
  <c r="G22" i="69"/>
  <c r="I23" i="69"/>
  <c r="I21" i="61"/>
  <c r="G20" i="61"/>
  <c r="B13" i="60"/>
  <c r="E13" i="60"/>
  <c r="I19" i="53"/>
  <c r="G18" i="53"/>
  <c r="H11" i="68"/>
  <c r="C14" i="55"/>
  <c r="B18" i="69"/>
  <c r="E18" i="69"/>
  <c r="C19" i="69" s="1"/>
  <c r="F34" i="63"/>
  <c r="B11" i="62"/>
  <c r="E11" i="62"/>
  <c r="C12" i="62" s="1"/>
  <c r="E10" i="61"/>
  <c r="B10" i="61"/>
  <c r="E13" i="53"/>
  <c r="C14" i="53" s="1"/>
  <c r="B13" i="53"/>
  <c r="B16" i="70"/>
  <c r="E16" i="70"/>
  <c r="B13" i="49"/>
  <c r="E13" i="49"/>
  <c r="C14" i="49" s="1"/>
  <c r="B14" i="45"/>
  <c r="E14" i="45"/>
  <c r="C15" i="45" s="1"/>
  <c r="G17" i="55"/>
  <c r="I18" i="55"/>
  <c r="G18" i="60"/>
  <c r="I19" i="60"/>
  <c r="C10" i="65"/>
  <c r="E14" i="68"/>
  <c r="B16" i="52"/>
  <c r="E16" i="52"/>
  <c r="E12" i="71"/>
  <c r="C13" i="71" s="1"/>
  <c r="B12" i="71"/>
  <c r="F42" i="72"/>
  <c r="F5" i="72"/>
  <c r="I19" i="62"/>
  <c r="G18" i="62"/>
  <c r="F17" i="74"/>
  <c r="I15" i="74"/>
  <c r="I18" i="75" l="1"/>
  <c r="F18" i="75"/>
  <c r="H6" i="72"/>
  <c r="H17" i="72"/>
  <c r="G17" i="72" s="1"/>
  <c r="H27" i="72"/>
  <c r="G27" i="72" s="1"/>
  <c r="H9" i="72"/>
  <c r="G9" i="72" s="1"/>
  <c r="H7" i="72"/>
  <c r="G7" i="72" s="1"/>
  <c r="E7" i="72" s="1"/>
  <c r="C8" i="72" s="1"/>
  <c r="H33" i="72"/>
  <c r="G33" i="72" s="1"/>
  <c r="H31" i="72"/>
  <c r="G31" i="72" s="1"/>
  <c r="H30" i="72"/>
  <c r="G30" i="72" s="1"/>
  <c r="H28" i="72"/>
  <c r="G28" i="72" s="1"/>
  <c r="H15" i="72"/>
  <c r="G15" i="72" s="1"/>
  <c r="H22" i="72"/>
  <c r="G22" i="72" s="1"/>
  <c r="H20" i="72"/>
  <c r="G20" i="72" s="1"/>
  <c r="H25" i="72"/>
  <c r="G25" i="72" s="1"/>
  <c r="H10" i="72"/>
  <c r="G10" i="72" s="1"/>
  <c r="H32" i="72"/>
  <c r="G32" i="72" s="1"/>
  <c r="H13" i="72"/>
  <c r="G13" i="72" s="1"/>
  <c r="H12" i="72"/>
  <c r="G12" i="72" s="1"/>
  <c r="H21" i="72"/>
  <c r="G21" i="72" s="1"/>
  <c r="H16" i="72"/>
  <c r="G16" i="72" s="1"/>
  <c r="H14" i="72"/>
  <c r="G14" i="72" s="1"/>
  <c r="H19" i="72"/>
  <c r="G19" i="72" s="1"/>
  <c r="H34" i="72"/>
  <c r="G34" i="72" s="1"/>
  <c r="H29" i="72"/>
  <c r="G29" i="72" s="1"/>
  <c r="H23" i="72"/>
  <c r="G23" i="72" s="1"/>
  <c r="H8" i="72"/>
  <c r="G8" i="72" s="1"/>
  <c r="H24" i="72"/>
  <c r="G24" i="72" s="1"/>
  <c r="H26" i="72"/>
  <c r="G26" i="72" s="1"/>
  <c r="H18" i="72"/>
  <c r="G18" i="72" s="1"/>
  <c r="H11" i="72"/>
  <c r="G11" i="72" s="1"/>
  <c r="H35" i="72"/>
  <c r="G35" i="72" s="1"/>
  <c r="H36" i="72"/>
  <c r="G36" i="72" s="1"/>
  <c r="H37" i="72"/>
  <c r="G37" i="72" s="1"/>
  <c r="H38" i="72"/>
  <c r="G38" i="72" s="1"/>
  <c r="H39" i="72"/>
  <c r="G39" i="72" s="1"/>
  <c r="H40" i="72"/>
  <c r="G40" i="72" s="1"/>
  <c r="B13" i="71"/>
  <c r="E13" i="71"/>
  <c r="C14" i="71" s="1"/>
  <c r="G18" i="55"/>
  <c r="I19" i="55"/>
  <c r="E14" i="49"/>
  <c r="C15" i="49" s="1"/>
  <c r="B14" i="49"/>
  <c r="B12" i="62"/>
  <c r="E12" i="62"/>
  <c r="C13" i="62" s="1"/>
  <c r="E19" i="69"/>
  <c r="C20" i="69" s="1"/>
  <c r="B19" i="69"/>
  <c r="C16" i="51"/>
  <c r="C8" i="68"/>
  <c r="H42" i="72"/>
  <c r="G42" i="72" s="1"/>
  <c r="E10" i="65"/>
  <c r="B10" i="65"/>
  <c r="E14" i="53"/>
  <c r="B14" i="53"/>
  <c r="G19" i="53"/>
  <c r="I20" i="53"/>
  <c r="I22" i="61"/>
  <c r="G21" i="61"/>
  <c r="H41" i="72"/>
  <c r="G41" i="72" s="1"/>
  <c r="C17" i="52"/>
  <c r="E9" i="68"/>
  <c r="I20" i="60"/>
  <c r="G19" i="60"/>
  <c r="E15" i="45"/>
  <c r="C16" i="45" s="1"/>
  <c r="B15" i="45"/>
  <c r="E14" i="55"/>
  <c r="B14" i="55"/>
  <c r="C14" i="60"/>
  <c r="I12" i="68"/>
  <c r="G23" i="69"/>
  <c r="I24" i="69"/>
  <c r="I20" i="62"/>
  <c r="G19" i="62"/>
  <c r="C11" i="61"/>
  <c r="G13" i="68"/>
  <c r="F35" i="63"/>
  <c r="C19" i="50"/>
  <c r="C7" i="68"/>
  <c r="I16" i="74"/>
  <c r="F18" i="74"/>
  <c r="F19" i="75" l="1"/>
  <c r="I19" i="75"/>
  <c r="B19" i="50"/>
  <c r="E19" i="50"/>
  <c r="B11" i="61"/>
  <c r="E11" i="61"/>
  <c r="I11" i="68"/>
  <c r="C15" i="55"/>
  <c r="G20" i="60"/>
  <c r="I21" i="60"/>
  <c r="E20" i="69"/>
  <c r="C21" i="69" s="1"/>
  <c r="B20" i="69"/>
  <c r="B15" i="49"/>
  <c r="E15" i="49"/>
  <c r="C16" i="49" s="1"/>
  <c r="I23" i="61"/>
  <c r="G22" i="61"/>
  <c r="C15" i="53"/>
  <c r="C10" i="68"/>
  <c r="E13" i="62"/>
  <c r="C14" i="62" s="1"/>
  <c r="B13" i="62"/>
  <c r="G19" i="55"/>
  <c r="I20" i="55"/>
  <c r="F36" i="63"/>
  <c r="G20" i="62"/>
  <c r="I21" i="62"/>
  <c r="E14" i="60"/>
  <c r="B14" i="60"/>
  <c r="E16" i="45"/>
  <c r="C17" i="45" s="1"/>
  <c r="B16" i="45"/>
  <c r="B17" i="52"/>
  <c r="E17" i="52"/>
  <c r="I21" i="53"/>
  <c r="G20" i="53"/>
  <c r="E16" i="51"/>
  <c r="B16" i="51"/>
  <c r="G24" i="69"/>
  <c r="I25" i="69"/>
  <c r="C11" i="65"/>
  <c r="F14" i="68"/>
  <c r="B14" i="71"/>
  <c r="E14" i="71"/>
  <c r="C15" i="71" s="1"/>
  <c r="E8" i="72"/>
  <c r="C9" i="72" s="1"/>
  <c r="G6" i="72"/>
  <c r="D7" i="72"/>
  <c r="F19" i="74"/>
  <c r="I17" i="74"/>
  <c r="I20" i="75" l="1"/>
  <c r="F20" i="75"/>
  <c r="D8" i="72"/>
  <c r="B7" i="72"/>
  <c r="B15" i="71"/>
  <c r="E15" i="71"/>
  <c r="C16" i="71" s="1"/>
  <c r="I26" i="69"/>
  <c r="G25" i="69"/>
  <c r="G21" i="62"/>
  <c r="I22" i="62"/>
  <c r="I21" i="55"/>
  <c r="G20" i="55"/>
  <c r="E16" i="49"/>
  <c r="C17" i="49" s="1"/>
  <c r="B16" i="49"/>
  <c r="G21" i="60"/>
  <c r="I22" i="60"/>
  <c r="H13" i="68"/>
  <c r="C12" i="61"/>
  <c r="I22" i="53"/>
  <c r="G21" i="53"/>
  <c r="B17" i="45"/>
  <c r="E17" i="45"/>
  <c r="C18" i="45" s="1"/>
  <c r="E15" i="53"/>
  <c r="B15" i="53"/>
  <c r="F9" i="68"/>
  <c r="C18" i="52"/>
  <c r="F37" i="63"/>
  <c r="B15" i="55"/>
  <c r="E15" i="55"/>
  <c r="C20" i="50"/>
  <c r="D7" i="68"/>
  <c r="E9" i="72"/>
  <c r="C10" i="72" s="1"/>
  <c r="B11" i="65"/>
  <c r="E11" i="65"/>
  <c r="C17" i="51"/>
  <c r="D8" i="68"/>
  <c r="C15" i="60"/>
  <c r="J12" i="68"/>
  <c r="E14" i="62"/>
  <c r="C15" i="62" s="1"/>
  <c r="B14" i="62"/>
  <c r="I24" i="61"/>
  <c r="G23" i="61"/>
  <c r="E21" i="69"/>
  <c r="C22" i="69" s="1"/>
  <c r="B21" i="69"/>
  <c r="I18" i="74"/>
  <c r="F20" i="74"/>
  <c r="I21" i="75" l="1"/>
  <c r="F21" i="75"/>
  <c r="J11" i="68"/>
  <c r="C16" i="55"/>
  <c r="E18" i="52"/>
  <c r="B18" i="52"/>
  <c r="E18" i="45"/>
  <c r="C19" i="45" s="1"/>
  <c r="B18" i="45"/>
  <c r="E12" i="61"/>
  <c r="B12" i="61"/>
  <c r="I23" i="62"/>
  <c r="G22" i="62"/>
  <c r="B16" i="71"/>
  <c r="E16" i="71"/>
  <c r="C17" i="71" s="1"/>
  <c r="E22" i="69"/>
  <c r="C23" i="69" s="1"/>
  <c r="B22" i="69"/>
  <c r="E15" i="62"/>
  <c r="C16" i="62" s="1"/>
  <c r="B15" i="62"/>
  <c r="E17" i="51"/>
  <c r="B17" i="51"/>
  <c r="E10" i="72"/>
  <c r="C11" i="72" s="1"/>
  <c r="E17" i="49"/>
  <c r="C18" i="49" s="1"/>
  <c r="B17" i="49"/>
  <c r="C12" i="65"/>
  <c r="G14" i="68"/>
  <c r="I23" i="60"/>
  <c r="G22" i="60"/>
  <c r="I25" i="61"/>
  <c r="G24" i="61"/>
  <c r="B15" i="60"/>
  <c r="E15" i="60"/>
  <c r="E20" i="50"/>
  <c r="B20" i="50"/>
  <c r="F38" i="63"/>
  <c r="D10" i="68"/>
  <c r="C16" i="53"/>
  <c r="I23" i="53"/>
  <c r="G22" i="53"/>
  <c r="G21" i="55"/>
  <c r="I22" i="55"/>
  <c r="G26" i="69"/>
  <c r="I27" i="69"/>
  <c r="D9" i="72"/>
  <c r="B8" i="72"/>
  <c r="F21" i="74"/>
  <c r="I19" i="74"/>
  <c r="F22" i="75" l="1"/>
  <c r="I22" i="75"/>
  <c r="I23" i="55"/>
  <c r="G22" i="55"/>
  <c r="E16" i="53"/>
  <c r="B16" i="53"/>
  <c r="E11" i="72"/>
  <c r="C12" i="72" s="1"/>
  <c r="B17" i="71"/>
  <c r="E17" i="71"/>
  <c r="C18" i="71" s="1"/>
  <c r="D10" i="72"/>
  <c r="B9" i="72"/>
  <c r="C21" i="50"/>
  <c r="E7" i="68"/>
  <c r="G25" i="61"/>
  <c r="I26" i="61"/>
  <c r="E12" i="65"/>
  <c r="B12" i="65"/>
  <c r="E16" i="62"/>
  <c r="C17" i="62" s="1"/>
  <c r="B16" i="62"/>
  <c r="I13" i="68"/>
  <c r="C13" i="61"/>
  <c r="G9" i="68"/>
  <c r="C19" i="52"/>
  <c r="I28" i="69"/>
  <c r="G27" i="69"/>
  <c r="C16" i="60"/>
  <c r="K12" i="68"/>
  <c r="E16" i="55"/>
  <c r="B16" i="55"/>
  <c r="I24" i="53"/>
  <c r="G23" i="53"/>
  <c r="F39" i="63"/>
  <c r="I24" i="60"/>
  <c r="G23" i="60"/>
  <c r="B18" i="49"/>
  <c r="E18" i="49"/>
  <c r="C19" i="49" s="1"/>
  <c r="E8" i="68"/>
  <c r="C18" i="51"/>
  <c r="E23" i="69"/>
  <c r="C24" i="69" s="1"/>
  <c r="B23" i="69"/>
  <c r="G23" i="62"/>
  <c r="I24" i="62"/>
  <c r="B19" i="45"/>
  <c r="E19" i="45"/>
  <c r="C20" i="45" s="1"/>
  <c r="I20" i="74"/>
  <c r="F22" i="74"/>
  <c r="I23" i="75" l="1"/>
  <c r="F23" i="75"/>
  <c r="E20" i="45"/>
  <c r="C21" i="45" s="1"/>
  <c r="B20" i="45"/>
  <c r="E19" i="49"/>
  <c r="B19" i="49"/>
  <c r="E13" i="61"/>
  <c r="B13" i="61"/>
  <c r="B18" i="71"/>
  <c r="E18" i="71"/>
  <c r="C19" i="71" s="1"/>
  <c r="E24" i="69"/>
  <c r="C25" i="69" s="1"/>
  <c r="B24" i="69"/>
  <c r="F40" i="63"/>
  <c r="K11" i="68"/>
  <c r="C17" i="55"/>
  <c r="G28" i="69"/>
  <c r="I29" i="69"/>
  <c r="H14" i="68"/>
  <c r="C13" i="65"/>
  <c r="E21" i="50"/>
  <c r="B21" i="50"/>
  <c r="C17" i="53"/>
  <c r="E10" i="68"/>
  <c r="G24" i="62"/>
  <c r="I25" i="62"/>
  <c r="E18" i="51"/>
  <c r="B18" i="51"/>
  <c r="B19" i="52"/>
  <c r="E19" i="52"/>
  <c r="I27" i="61"/>
  <c r="G26" i="61"/>
  <c r="E12" i="72"/>
  <c r="C13" i="72" s="1"/>
  <c r="G24" i="60"/>
  <c r="I25" i="60"/>
  <c r="I25" i="53"/>
  <c r="G24" i="53"/>
  <c r="E16" i="60"/>
  <c r="B16" i="60"/>
  <c r="B17" i="62"/>
  <c r="E17" i="62"/>
  <c r="C18" i="62" s="1"/>
  <c r="D11" i="72"/>
  <c r="B10" i="72"/>
  <c r="I24" i="55"/>
  <c r="G23" i="55"/>
  <c r="I21" i="74"/>
  <c r="F23" i="74"/>
  <c r="F24" i="75" l="1"/>
  <c r="I24" i="75"/>
  <c r="B18" i="62"/>
  <c r="E18" i="62"/>
  <c r="C19" i="62" s="1"/>
  <c r="E13" i="72"/>
  <c r="C14" i="72" s="1"/>
  <c r="H9" i="68"/>
  <c r="C20" i="52"/>
  <c r="I26" i="62"/>
  <c r="G25" i="62"/>
  <c r="G29" i="69"/>
  <c r="I30" i="69"/>
  <c r="F5" i="63"/>
  <c r="E19" i="71"/>
  <c r="C20" i="71" s="1"/>
  <c r="B19" i="71"/>
  <c r="G24" i="55"/>
  <c r="I25" i="55"/>
  <c r="G25" i="53"/>
  <c r="I26" i="53"/>
  <c r="C22" i="50"/>
  <c r="F7" i="68"/>
  <c r="C20" i="49"/>
  <c r="C6" i="68"/>
  <c r="G25" i="60"/>
  <c r="I26" i="60"/>
  <c r="B13" i="65"/>
  <c r="E13" i="65"/>
  <c r="E17" i="55"/>
  <c r="B17" i="55"/>
  <c r="D12" i="72"/>
  <c r="B11" i="72"/>
  <c r="C17" i="60"/>
  <c r="L12" i="68"/>
  <c r="G27" i="61"/>
  <c r="I28" i="61"/>
  <c r="F8" i="68"/>
  <c r="C19" i="51"/>
  <c r="B17" i="53"/>
  <c r="E17" i="53"/>
  <c r="E25" i="69"/>
  <c r="C26" i="69" s="1"/>
  <c r="B25" i="69"/>
  <c r="C14" i="61"/>
  <c r="J13" i="68"/>
  <c r="B21" i="45"/>
  <c r="E21" i="45"/>
  <c r="C22" i="45" s="1"/>
  <c r="F24" i="74"/>
  <c r="I22" i="74"/>
  <c r="I25" i="75" l="1"/>
  <c r="F25" i="75"/>
  <c r="B22" i="45"/>
  <c r="E22" i="45"/>
  <c r="C23" i="45" s="1"/>
  <c r="B19" i="51"/>
  <c r="E19" i="51"/>
  <c r="I27" i="60"/>
  <c r="G26" i="60"/>
  <c r="G25" i="55"/>
  <c r="I26" i="55"/>
  <c r="H17" i="63"/>
  <c r="G17" i="63" s="1"/>
  <c r="H14" i="63"/>
  <c r="G14" i="63" s="1"/>
  <c r="H11" i="63"/>
  <c r="G11" i="63" s="1"/>
  <c r="H19" i="63"/>
  <c r="G19" i="63" s="1"/>
  <c r="H21" i="63"/>
  <c r="G21" i="63" s="1"/>
  <c r="H23" i="63"/>
  <c r="G23" i="63" s="1"/>
  <c r="H25" i="63"/>
  <c r="G25" i="63" s="1"/>
  <c r="H12" i="63"/>
  <c r="G12" i="63" s="1"/>
  <c r="H9" i="63"/>
  <c r="H13" i="63"/>
  <c r="G13" i="63" s="1"/>
  <c r="H10" i="63"/>
  <c r="G10" i="63" s="1"/>
  <c r="H18" i="63"/>
  <c r="G18" i="63" s="1"/>
  <c r="H15" i="63"/>
  <c r="G15" i="63" s="1"/>
  <c r="H20" i="63"/>
  <c r="G20" i="63" s="1"/>
  <c r="H22" i="63"/>
  <c r="G22" i="63" s="1"/>
  <c r="H24" i="63"/>
  <c r="G24" i="63" s="1"/>
  <c r="H16" i="63"/>
  <c r="G16" i="63" s="1"/>
  <c r="H26" i="63"/>
  <c r="G26" i="63" s="1"/>
  <c r="H27" i="63"/>
  <c r="G27" i="63" s="1"/>
  <c r="H28" i="63"/>
  <c r="G28" i="63" s="1"/>
  <c r="H29" i="63"/>
  <c r="G29" i="63" s="1"/>
  <c r="H30" i="63"/>
  <c r="G30" i="63" s="1"/>
  <c r="H31" i="63"/>
  <c r="G31" i="63" s="1"/>
  <c r="H32" i="63"/>
  <c r="G32" i="63" s="1"/>
  <c r="H33" i="63"/>
  <c r="G33" i="63" s="1"/>
  <c r="H34" i="63"/>
  <c r="G34" i="63" s="1"/>
  <c r="H35" i="63"/>
  <c r="G35" i="63" s="1"/>
  <c r="H36" i="63"/>
  <c r="G36" i="63" s="1"/>
  <c r="H37" i="63"/>
  <c r="G37" i="63" s="1"/>
  <c r="H38" i="63"/>
  <c r="G38" i="63" s="1"/>
  <c r="H39" i="63"/>
  <c r="G39" i="63" s="1"/>
  <c r="E14" i="72"/>
  <c r="C15" i="72" s="1"/>
  <c r="E26" i="69"/>
  <c r="C27" i="69" s="1"/>
  <c r="B26" i="69"/>
  <c r="B17" i="60"/>
  <c r="E17" i="60"/>
  <c r="L11" i="68"/>
  <c r="C18" i="55"/>
  <c r="E22" i="50"/>
  <c r="B22" i="50"/>
  <c r="H40" i="63"/>
  <c r="G40" i="63" s="1"/>
  <c r="G26" i="62"/>
  <c r="I27" i="62"/>
  <c r="F10" i="68"/>
  <c r="C18" i="53"/>
  <c r="I29" i="61"/>
  <c r="G28" i="61"/>
  <c r="I14" i="68"/>
  <c r="C14" i="65"/>
  <c r="I27" i="53"/>
  <c r="G26" i="53"/>
  <c r="I31" i="69"/>
  <c r="G30" i="69"/>
  <c r="E20" i="52"/>
  <c r="B20" i="52"/>
  <c r="E19" i="62"/>
  <c r="C20" i="62" s="1"/>
  <c r="B19" i="62"/>
  <c r="E14" i="61"/>
  <c r="B14" i="61"/>
  <c r="D13" i="72"/>
  <c r="B12" i="72"/>
  <c r="B20" i="49"/>
  <c r="E20" i="49"/>
  <c r="B20" i="71"/>
  <c r="E20" i="71"/>
  <c r="C21" i="71" s="1"/>
  <c r="I23" i="74"/>
  <c r="F25" i="74"/>
  <c r="F26" i="75" l="1"/>
  <c r="I26" i="75"/>
  <c r="G27" i="62"/>
  <c r="I28" i="62"/>
  <c r="C21" i="52"/>
  <c r="I9" i="68"/>
  <c r="D6" i="68"/>
  <c r="C21" i="49"/>
  <c r="C23" i="50"/>
  <c r="G7" i="68"/>
  <c r="G26" i="55"/>
  <c r="I27" i="55"/>
  <c r="C20" i="51"/>
  <c r="G8" i="68"/>
  <c r="K13" i="68"/>
  <c r="C15" i="61"/>
  <c r="I28" i="53"/>
  <c r="G27" i="53"/>
  <c r="I30" i="61"/>
  <c r="G29" i="61"/>
  <c r="E18" i="55"/>
  <c r="B18" i="55"/>
  <c r="B21" i="71"/>
  <c r="E21" i="71"/>
  <c r="C22" i="71" s="1"/>
  <c r="E14" i="65"/>
  <c r="B14" i="65"/>
  <c r="E18" i="53"/>
  <c r="B18" i="53"/>
  <c r="E27" i="69"/>
  <c r="C28" i="69" s="1"/>
  <c r="B27" i="69"/>
  <c r="E23" i="45"/>
  <c r="C24" i="45" s="1"/>
  <c r="B23" i="45"/>
  <c r="D14" i="72"/>
  <c r="B13" i="72"/>
  <c r="B20" i="62"/>
  <c r="E20" i="62"/>
  <c r="C21" i="62" s="1"/>
  <c r="I32" i="69"/>
  <c r="G31" i="69"/>
  <c r="M12" i="68"/>
  <c r="C18" i="60"/>
  <c r="E15" i="72"/>
  <c r="C16" i="72" s="1"/>
  <c r="G9" i="63"/>
  <c r="E9" i="63" s="1"/>
  <c r="D10" i="63"/>
  <c r="D11" i="63" s="1"/>
  <c r="D12" i="63" s="1"/>
  <c r="D13" i="63" s="1"/>
  <c r="D14" i="63" s="1"/>
  <c r="D15" i="63" s="1"/>
  <c r="D16" i="63" s="1"/>
  <c r="D17" i="63" s="1"/>
  <c r="D18" i="63" s="1"/>
  <c r="D19" i="63" s="1"/>
  <c r="D20" i="63" s="1"/>
  <c r="D21" i="63" s="1"/>
  <c r="D22" i="63" s="1"/>
  <c r="D23" i="63" s="1"/>
  <c r="D24" i="63" s="1"/>
  <c r="D25" i="63" s="1"/>
  <c r="D26" i="63" s="1"/>
  <c r="D27" i="63" s="1"/>
  <c r="D28" i="63" s="1"/>
  <c r="D29" i="63" s="1"/>
  <c r="D30" i="63" s="1"/>
  <c r="D31" i="63" s="1"/>
  <c r="D32" i="63" s="1"/>
  <c r="D33" i="63" s="1"/>
  <c r="D34" i="63" s="1"/>
  <c r="D35" i="63" s="1"/>
  <c r="D36" i="63" s="1"/>
  <c r="D37" i="63" s="1"/>
  <c r="D38" i="63" s="1"/>
  <c r="D39" i="63" s="1"/>
  <c r="D40" i="63" s="1"/>
  <c r="I28" i="60"/>
  <c r="G27" i="60"/>
  <c r="F26" i="74"/>
  <c r="I24" i="74"/>
  <c r="I27" i="75" l="1"/>
  <c r="F27" i="75"/>
  <c r="E16" i="72"/>
  <c r="C17" i="72" s="1"/>
  <c r="I29" i="60"/>
  <c r="G28" i="60"/>
  <c r="E28" i="69"/>
  <c r="C29" i="69" s="1"/>
  <c r="B28" i="69"/>
  <c r="B18" i="60"/>
  <c r="E18" i="60"/>
  <c r="E21" i="62"/>
  <c r="C22" i="62" s="1"/>
  <c r="B21" i="62"/>
  <c r="B22" i="71"/>
  <c r="E22" i="71"/>
  <c r="C23" i="71" s="1"/>
  <c r="B15" i="61"/>
  <c r="E15" i="61"/>
  <c r="I28" i="55"/>
  <c r="G27" i="55"/>
  <c r="B21" i="49"/>
  <c r="E21" i="49"/>
  <c r="G28" i="62"/>
  <c r="I29" i="62"/>
  <c r="G32" i="69"/>
  <c r="I33" i="69"/>
  <c r="D15" i="72"/>
  <c r="B14" i="72"/>
  <c r="C15" i="65"/>
  <c r="J14" i="68"/>
  <c r="C19" i="55"/>
  <c r="M11" i="68"/>
  <c r="I29" i="53"/>
  <c r="G28" i="53"/>
  <c r="E20" i="51"/>
  <c r="B20" i="51"/>
  <c r="B23" i="50"/>
  <c r="E23" i="50"/>
  <c r="E21" i="52"/>
  <c r="B21" i="52"/>
  <c r="E15" i="68"/>
  <c r="C10" i="63"/>
  <c r="E24" i="45"/>
  <c r="B24" i="45"/>
  <c r="C19" i="53"/>
  <c r="G10" i="68"/>
  <c r="G30" i="61"/>
  <c r="I31" i="61"/>
  <c r="I25" i="74"/>
  <c r="F27" i="74"/>
  <c r="F28" i="75" l="1"/>
  <c r="I28" i="75"/>
  <c r="C25" i="45"/>
  <c r="C5" i="68"/>
  <c r="C17" i="68" s="1"/>
  <c r="C22" i="52"/>
  <c r="J9" i="68"/>
  <c r="H8" i="68"/>
  <c r="C21" i="51"/>
  <c r="E19" i="55"/>
  <c r="B19" i="55"/>
  <c r="D16" i="72"/>
  <c r="B15" i="72"/>
  <c r="G29" i="62"/>
  <c r="I30" i="62"/>
  <c r="B23" i="71"/>
  <c r="E23" i="71"/>
  <c r="C24" i="71" s="1"/>
  <c r="N12" i="68"/>
  <c r="C19" i="60"/>
  <c r="B10" i="63"/>
  <c r="E10" i="63"/>
  <c r="C24" i="50"/>
  <c r="H7" i="68"/>
  <c r="I34" i="69"/>
  <c r="G33" i="69"/>
  <c r="G28" i="55"/>
  <c r="I29" i="55"/>
  <c r="G29" i="60"/>
  <c r="I30" i="60"/>
  <c r="B19" i="53"/>
  <c r="E19" i="53"/>
  <c r="I30" i="53"/>
  <c r="G29" i="53"/>
  <c r="E15" i="65"/>
  <c r="B15" i="65"/>
  <c r="C22" i="49"/>
  <c r="E6" i="68"/>
  <c r="L13" i="68"/>
  <c r="C16" i="61"/>
  <c r="E17" i="72"/>
  <c r="C18" i="72" s="1"/>
  <c r="I32" i="61"/>
  <c r="G31" i="61"/>
  <c r="E22" i="62"/>
  <c r="C23" i="62" s="1"/>
  <c r="B22" i="62"/>
  <c r="E29" i="69"/>
  <c r="C30" i="69" s="1"/>
  <c r="B29" i="69"/>
  <c r="F28" i="74"/>
  <c r="I26" i="74"/>
  <c r="I29" i="75" l="1"/>
  <c r="F29" i="75"/>
  <c r="C20" i="53"/>
  <c r="H10" i="68"/>
  <c r="G29" i="55"/>
  <c r="I30" i="55"/>
  <c r="E19" i="60"/>
  <c r="B19" i="60"/>
  <c r="E30" i="69"/>
  <c r="C31" i="69" s="1"/>
  <c r="B30" i="69"/>
  <c r="I33" i="61"/>
  <c r="G32" i="61"/>
  <c r="C16" i="65"/>
  <c r="K14" i="68"/>
  <c r="B24" i="50"/>
  <c r="E24" i="50"/>
  <c r="N11" i="68"/>
  <c r="C20" i="55"/>
  <c r="I31" i="60"/>
  <c r="G30" i="60"/>
  <c r="C11" i="63"/>
  <c r="F15" i="68"/>
  <c r="B24" i="71"/>
  <c r="E24" i="71"/>
  <c r="C25" i="71" s="1"/>
  <c r="E21" i="51"/>
  <c r="B21" i="51"/>
  <c r="E16" i="61"/>
  <c r="B16" i="61"/>
  <c r="I31" i="62"/>
  <c r="G30" i="62"/>
  <c r="B22" i="52"/>
  <c r="E22" i="52"/>
  <c r="E18" i="72"/>
  <c r="C19" i="72" s="1"/>
  <c r="B23" i="62"/>
  <c r="E23" i="62"/>
  <c r="C24" i="62" s="1"/>
  <c r="E22" i="49"/>
  <c r="B22" i="49"/>
  <c r="I31" i="53"/>
  <c r="G30" i="53"/>
  <c r="G34" i="69"/>
  <c r="I35" i="69"/>
  <c r="D17" i="72"/>
  <c r="B16" i="72"/>
  <c r="B25" i="45"/>
  <c r="E25" i="45"/>
  <c r="I27" i="74"/>
  <c r="F29" i="74"/>
  <c r="F30" i="75" l="1"/>
  <c r="I30" i="75"/>
  <c r="F6" i="68"/>
  <c r="C23" i="49"/>
  <c r="I32" i="62"/>
  <c r="G31" i="62"/>
  <c r="E31" i="69"/>
  <c r="C32" i="69" s="1"/>
  <c r="B31" i="69"/>
  <c r="D18" i="72"/>
  <c r="B17" i="72"/>
  <c r="I32" i="53"/>
  <c r="G31" i="53"/>
  <c r="M13" i="68"/>
  <c r="C17" i="61"/>
  <c r="C25" i="50"/>
  <c r="I7" i="68"/>
  <c r="I8" i="68"/>
  <c r="C22" i="51"/>
  <c r="E11" i="63"/>
  <c r="B11" i="63"/>
  <c r="E20" i="55"/>
  <c r="B20" i="55"/>
  <c r="G30" i="55"/>
  <c r="I31" i="55"/>
  <c r="E24" i="62"/>
  <c r="C25" i="62" s="1"/>
  <c r="B24" i="62"/>
  <c r="C23" i="52"/>
  <c r="K9" i="68"/>
  <c r="B25" i="71"/>
  <c r="E25" i="71"/>
  <c r="C26" i="71" s="1"/>
  <c r="B16" i="65"/>
  <c r="E16" i="65"/>
  <c r="D5" i="68"/>
  <c r="D17" i="68" s="1"/>
  <c r="C26" i="45"/>
  <c r="I36" i="69"/>
  <c r="G35" i="69"/>
  <c r="E19" i="72"/>
  <c r="C20" i="72" s="1"/>
  <c r="G31" i="60"/>
  <c r="I32" i="60"/>
  <c r="I34" i="61"/>
  <c r="G33" i="61"/>
  <c r="O12" i="68"/>
  <c r="C20" i="60"/>
  <c r="E20" i="53"/>
  <c r="B20" i="53"/>
  <c r="F30" i="74"/>
  <c r="I28" i="74"/>
  <c r="I31" i="75" l="1"/>
  <c r="F31" i="75"/>
  <c r="E20" i="72"/>
  <c r="C21" i="72" s="1"/>
  <c r="B26" i="45"/>
  <c r="E26" i="45"/>
  <c r="E26" i="71"/>
  <c r="C27" i="71" s="1"/>
  <c r="B26" i="71"/>
  <c r="E22" i="51"/>
  <c r="B22" i="51"/>
  <c r="E17" i="61"/>
  <c r="B17" i="61"/>
  <c r="C21" i="53"/>
  <c r="I10" i="68"/>
  <c r="B25" i="62"/>
  <c r="E25" i="62"/>
  <c r="C26" i="62" s="1"/>
  <c r="C21" i="55"/>
  <c r="O11" i="68"/>
  <c r="D19" i="72"/>
  <c r="B18" i="72"/>
  <c r="G32" i="62"/>
  <c r="I33" i="62"/>
  <c r="B20" i="60"/>
  <c r="E20" i="60"/>
  <c r="I33" i="60"/>
  <c r="G32" i="60"/>
  <c r="C17" i="65"/>
  <c r="L14" i="68"/>
  <c r="I32" i="55"/>
  <c r="G31" i="55"/>
  <c r="B23" i="49"/>
  <c r="E23" i="49"/>
  <c r="G36" i="69"/>
  <c r="I37" i="69"/>
  <c r="B23" i="52"/>
  <c r="E23" i="52"/>
  <c r="C12" i="63"/>
  <c r="G15" i="68"/>
  <c r="E25" i="50"/>
  <c r="B25" i="50"/>
  <c r="I33" i="53"/>
  <c r="G32" i="53"/>
  <c r="E32" i="69"/>
  <c r="C33" i="69" s="1"/>
  <c r="B32" i="69"/>
  <c r="I29" i="74"/>
  <c r="F31" i="74"/>
  <c r="F32" i="75" l="1"/>
  <c r="I32" i="75"/>
  <c r="E33" i="69"/>
  <c r="C34" i="69" s="1"/>
  <c r="B33" i="69"/>
  <c r="C26" i="50"/>
  <c r="J7" i="68"/>
  <c r="B17" i="65"/>
  <c r="E17" i="65"/>
  <c r="D20" i="72"/>
  <c r="B19" i="72"/>
  <c r="C18" i="61"/>
  <c r="N13" i="68"/>
  <c r="E27" i="71"/>
  <c r="C28" i="71" s="1"/>
  <c r="B27" i="71"/>
  <c r="G37" i="69"/>
  <c r="I38" i="69"/>
  <c r="G33" i="62"/>
  <c r="I34" i="62"/>
  <c r="C27" i="45"/>
  <c r="E5" i="68"/>
  <c r="E17" i="68" s="1"/>
  <c r="I34" i="53"/>
  <c r="G33" i="53"/>
  <c r="E12" i="63"/>
  <c r="B12" i="63"/>
  <c r="G32" i="55"/>
  <c r="I33" i="55"/>
  <c r="I34" i="60"/>
  <c r="G33" i="60"/>
  <c r="E21" i="55"/>
  <c r="B21" i="55"/>
  <c r="B21" i="53"/>
  <c r="E21" i="53"/>
  <c r="C23" i="51"/>
  <c r="J8" i="68"/>
  <c r="C24" i="52"/>
  <c r="L9" i="68"/>
  <c r="C24" i="49"/>
  <c r="G6" i="68"/>
  <c r="C21" i="60"/>
  <c r="P12" i="68"/>
  <c r="E26" i="62"/>
  <c r="C27" i="62" s="1"/>
  <c r="B26" i="62"/>
  <c r="E21" i="72"/>
  <c r="C22" i="72" s="1"/>
  <c r="F32" i="74"/>
  <c r="I30" i="74"/>
  <c r="I33" i="75" l="1"/>
  <c r="F33" i="75"/>
  <c r="G33" i="55"/>
  <c r="I34" i="55"/>
  <c r="G34" i="62"/>
  <c r="I35" i="62"/>
  <c r="E24" i="49"/>
  <c r="B24" i="49"/>
  <c r="C22" i="55"/>
  <c r="P11" i="68"/>
  <c r="I35" i="53"/>
  <c r="G34" i="53"/>
  <c r="B28" i="71"/>
  <c r="E28" i="71"/>
  <c r="C29" i="71" s="1"/>
  <c r="E26" i="50"/>
  <c r="B26" i="50"/>
  <c r="E22" i="72"/>
  <c r="C23" i="72" s="1"/>
  <c r="I39" i="69"/>
  <c r="G38" i="69"/>
  <c r="C18" i="65"/>
  <c r="M14" i="68"/>
  <c r="B27" i="62"/>
  <c r="E27" i="62"/>
  <c r="C28" i="62" s="1"/>
  <c r="B23" i="51"/>
  <c r="E23" i="51"/>
  <c r="D21" i="72"/>
  <c r="B20" i="72"/>
  <c r="C22" i="53"/>
  <c r="J10" i="68"/>
  <c r="E21" i="60"/>
  <c r="B21" i="60"/>
  <c r="E24" i="52"/>
  <c r="B24" i="52"/>
  <c r="G34" i="60"/>
  <c r="I35" i="60"/>
  <c r="C13" i="63"/>
  <c r="H15" i="68"/>
  <c r="B27" i="45"/>
  <c r="E27" i="45"/>
  <c r="E18" i="61"/>
  <c r="B18" i="61"/>
  <c r="E34" i="69"/>
  <c r="C35" i="69" s="1"/>
  <c r="B34" i="69"/>
  <c r="I31" i="74"/>
  <c r="F33" i="74"/>
  <c r="F34" i="75" l="1"/>
  <c r="I34" i="75"/>
  <c r="B29" i="71"/>
  <c r="E29" i="71"/>
  <c r="C30" i="71" s="1"/>
  <c r="I36" i="62"/>
  <c r="G35" i="62"/>
  <c r="C25" i="52"/>
  <c r="M9" i="68"/>
  <c r="B18" i="65"/>
  <c r="E18" i="65"/>
  <c r="F5" i="68"/>
  <c r="F17" i="68" s="1"/>
  <c r="C28" i="45"/>
  <c r="I36" i="60"/>
  <c r="G35" i="60"/>
  <c r="E28" i="62"/>
  <c r="C29" i="62" s="1"/>
  <c r="B28" i="62"/>
  <c r="I35" i="55"/>
  <c r="G34" i="55"/>
  <c r="C24" i="51"/>
  <c r="K8" i="68"/>
  <c r="O13" i="68"/>
  <c r="C19" i="61"/>
  <c r="E13" i="63"/>
  <c r="B13" i="63"/>
  <c r="B22" i="53"/>
  <c r="E22" i="53"/>
  <c r="E23" i="72"/>
  <c r="C24" i="72" s="1"/>
  <c r="B22" i="55"/>
  <c r="E22" i="55"/>
  <c r="B35" i="69"/>
  <c r="E35" i="69"/>
  <c r="C36" i="69" s="1"/>
  <c r="Q12" i="68"/>
  <c r="C22" i="60"/>
  <c r="D22" i="72"/>
  <c r="B21" i="72"/>
  <c r="I40" i="69"/>
  <c r="G39" i="69"/>
  <c r="C27" i="50"/>
  <c r="K7" i="68"/>
  <c r="I36" i="53"/>
  <c r="G35" i="53"/>
  <c r="H6" i="68"/>
  <c r="C25" i="49"/>
  <c r="F34" i="74"/>
  <c r="I32" i="74"/>
  <c r="I35" i="75" l="1"/>
  <c r="F35" i="75"/>
  <c r="C23" i="55"/>
  <c r="Q11" i="68"/>
  <c r="B19" i="61"/>
  <c r="E19" i="61"/>
  <c r="N14" i="68"/>
  <c r="C19" i="65"/>
  <c r="G35" i="55"/>
  <c r="I36" i="55"/>
  <c r="I37" i="60"/>
  <c r="G36" i="60"/>
  <c r="I37" i="62"/>
  <c r="G36" i="62"/>
  <c r="E25" i="49"/>
  <c r="B25" i="49"/>
  <c r="E36" i="69"/>
  <c r="C37" i="69" s="1"/>
  <c r="B36" i="69"/>
  <c r="E24" i="72"/>
  <c r="C25" i="72" s="1"/>
  <c r="B28" i="45"/>
  <c r="E28" i="45"/>
  <c r="B30" i="71"/>
  <c r="E30" i="71"/>
  <c r="C31" i="71" s="1"/>
  <c r="E22" i="60"/>
  <c r="B22" i="60"/>
  <c r="C23" i="53"/>
  <c r="K10" i="68"/>
  <c r="I37" i="53"/>
  <c r="G36" i="53"/>
  <c r="G40" i="69"/>
  <c r="I41" i="69"/>
  <c r="G41" i="69" s="1"/>
  <c r="I7" i="67" s="1"/>
  <c r="I8" i="67" s="1"/>
  <c r="E27" i="50"/>
  <c r="B27" i="50"/>
  <c r="D23" i="72"/>
  <c r="B22" i="72"/>
  <c r="I15" i="68"/>
  <c r="C14" i="63"/>
  <c r="E24" i="51"/>
  <c r="B24" i="51"/>
  <c r="B29" i="62"/>
  <c r="E29" i="62"/>
  <c r="C30" i="62" s="1"/>
  <c r="B25" i="52"/>
  <c r="E25" i="52"/>
  <c r="I33" i="74"/>
  <c r="F35" i="74"/>
  <c r="F36" i="75" l="1"/>
  <c r="I36" i="75"/>
  <c r="B30" i="62"/>
  <c r="E30" i="62"/>
  <c r="C31" i="62" s="1"/>
  <c r="R12" i="68"/>
  <c r="C23" i="60"/>
  <c r="G37" i="62"/>
  <c r="I38" i="62"/>
  <c r="I37" i="55"/>
  <c r="G36" i="55"/>
  <c r="I38" i="53"/>
  <c r="G37" i="53"/>
  <c r="B31" i="71"/>
  <c r="E31" i="71"/>
  <c r="C32" i="71" s="1"/>
  <c r="B19" i="65"/>
  <c r="E19" i="65"/>
  <c r="E14" i="63"/>
  <c r="B14" i="63"/>
  <c r="G5" i="68"/>
  <c r="G17" i="68" s="1"/>
  <c r="C29" i="45"/>
  <c r="C20" i="61"/>
  <c r="P13" i="68"/>
  <c r="L7" i="68"/>
  <c r="C28" i="50"/>
  <c r="E37" i="69"/>
  <c r="C38" i="69" s="1"/>
  <c r="B37" i="69"/>
  <c r="C26" i="52"/>
  <c r="N9" i="68"/>
  <c r="C25" i="51"/>
  <c r="L8" i="68"/>
  <c r="D24" i="72"/>
  <c r="B23" i="72"/>
  <c r="E23" i="53"/>
  <c r="B23" i="53"/>
  <c r="E25" i="72"/>
  <c r="C26" i="72" s="1"/>
  <c r="C26" i="49"/>
  <c r="I6" i="68"/>
  <c r="G37" i="60"/>
  <c r="I38" i="60"/>
  <c r="E23" i="55"/>
  <c r="B23" i="55"/>
  <c r="F36" i="74"/>
  <c r="I34" i="74"/>
  <c r="I37" i="75" l="1"/>
  <c r="F37" i="75"/>
  <c r="C24" i="55"/>
  <c r="R11" i="68"/>
  <c r="C24" i="53"/>
  <c r="L10" i="68"/>
  <c r="E25" i="51"/>
  <c r="B25" i="51"/>
  <c r="E20" i="61"/>
  <c r="B20" i="61"/>
  <c r="G37" i="55"/>
  <c r="I38" i="55"/>
  <c r="E26" i="72"/>
  <c r="C27" i="72" s="1"/>
  <c r="O14" i="68"/>
  <c r="C20" i="65"/>
  <c r="B32" i="71"/>
  <c r="E32" i="71"/>
  <c r="C33" i="71" s="1"/>
  <c r="B23" i="60"/>
  <c r="E23" i="60"/>
  <c r="E26" i="49"/>
  <c r="B26" i="49"/>
  <c r="B38" i="69"/>
  <c r="E38" i="69"/>
  <c r="C39" i="69" s="1"/>
  <c r="C15" i="63"/>
  <c r="J15" i="68"/>
  <c r="G38" i="60"/>
  <c r="I39" i="60"/>
  <c r="E28" i="50"/>
  <c r="B28" i="50"/>
  <c r="B29" i="45"/>
  <c r="E29" i="45"/>
  <c r="I39" i="62"/>
  <c r="G38" i="62"/>
  <c r="E31" i="62"/>
  <c r="C32" i="62" s="1"/>
  <c r="B31" i="62"/>
  <c r="D25" i="72"/>
  <c r="B24" i="72"/>
  <c r="E26" i="52"/>
  <c r="B26" i="52"/>
  <c r="I39" i="53"/>
  <c r="G38" i="53"/>
  <c r="I35" i="74"/>
  <c r="F37" i="74"/>
  <c r="F38" i="75" l="1"/>
  <c r="I38" i="75"/>
  <c r="B33" i="71"/>
  <c r="E33" i="71"/>
  <c r="C34" i="71" s="1"/>
  <c r="D26" i="72"/>
  <c r="B25" i="72"/>
  <c r="M7" i="68"/>
  <c r="C29" i="50"/>
  <c r="J6" i="68"/>
  <c r="C27" i="49"/>
  <c r="C21" i="61"/>
  <c r="Q13" i="68"/>
  <c r="C30" i="45"/>
  <c r="H5" i="68"/>
  <c r="H17" i="68" s="1"/>
  <c r="G39" i="60"/>
  <c r="I40" i="60"/>
  <c r="B39" i="69"/>
  <c r="E39" i="69"/>
  <c r="C40" i="69" s="1"/>
  <c r="S12" i="68"/>
  <c r="C24" i="60"/>
  <c r="B20" i="65"/>
  <c r="E20" i="65"/>
  <c r="I39" i="55"/>
  <c r="G38" i="55"/>
  <c r="E27" i="72"/>
  <c r="C28" i="72" s="1"/>
  <c r="I40" i="53"/>
  <c r="G39" i="53"/>
  <c r="G39" i="62"/>
  <c r="I40" i="62"/>
  <c r="B15" i="63"/>
  <c r="E15" i="63"/>
  <c r="E24" i="53"/>
  <c r="B24" i="53"/>
  <c r="C27" i="52"/>
  <c r="O9" i="68"/>
  <c r="E32" i="62"/>
  <c r="C33" i="62" s="1"/>
  <c r="B32" i="62"/>
  <c r="C26" i="51"/>
  <c r="M8" i="68"/>
  <c r="B24" i="55"/>
  <c r="E24" i="55"/>
  <c r="F38" i="74"/>
  <c r="I36" i="74"/>
  <c r="F39" i="75" l="1"/>
  <c r="I39" i="75"/>
  <c r="C25" i="55"/>
  <c r="S11" i="68"/>
  <c r="E33" i="62"/>
  <c r="C34" i="62" s="1"/>
  <c r="B33" i="62"/>
  <c r="C25" i="53"/>
  <c r="M10" i="68"/>
  <c r="B30" i="45"/>
  <c r="E30" i="45"/>
  <c r="D27" i="72"/>
  <c r="B26" i="72"/>
  <c r="E28" i="72"/>
  <c r="C29" i="72" s="1"/>
  <c r="P14" i="68"/>
  <c r="C21" i="65"/>
  <c r="E27" i="49"/>
  <c r="B27" i="49"/>
  <c r="C16" i="63"/>
  <c r="K15" i="68"/>
  <c r="E24" i="60"/>
  <c r="B24" i="60"/>
  <c r="I41" i="60"/>
  <c r="G41" i="60" s="1"/>
  <c r="G40" i="60"/>
  <c r="E29" i="50"/>
  <c r="B29" i="50"/>
  <c r="B34" i="71"/>
  <c r="E34" i="71"/>
  <c r="C35" i="71" s="1"/>
  <c r="I41" i="62"/>
  <c r="G40" i="62"/>
  <c r="E40" i="69"/>
  <c r="C41" i="69" s="1"/>
  <c r="B40" i="69"/>
  <c r="B26" i="51"/>
  <c r="E26" i="51"/>
  <c r="B27" i="52"/>
  <c r="E27" i="52"/>
  <c r="G40" i="53"/>
  <c r="I41" i="53"/>
  <c r="G39" i="55"/>
  <c r="I40" i="55"/>
  <c r="E21" i="61"/>
  <c r="B21" i="61"/>
  <c r="I37" i="74"/>
  <c r="F39" i="74"/>
  <c r="I40" i="75" l="1"/>
  <c r="F40" i="75"/>
  <c r="N8" i="68"/>
  <c r="C27" i="51"/>
  <c r="E29" i="72"/>
  <c r="C30" i="72" s="1"/>
  <c r="C31" i="45"/>
  <c r="I5" i="68"/>
  <c r="I17" i="68" s="1"/>
  <c r="R13" i="68"/>
  <c r="C22" i="61"/>
  <c r="G41" i="62"/>
  <c r="I42" i="62"/>
  <c r="N7" i="68"/>
  <c r="C30" i="50"/>
  <c r="C25" i="60"/>
  <c r="T12" i="68"/>
  <c r="C28" i="49"/>
  <c r="K6" i="68"/>
  <c r="E34" i="62"/>
  <c r="C35" i="62" s="1"/>
  <c r="B34" i="62"/>
  <c r="I42" i="53"/>
  <c r="G41" i="53"/>
  <c r="P9" i="68"/>
  <c r="C28" i="52"/>
  <c r="B35" i="71"/>
  <c r="E35" i="71"/>
  <c r="C36" i="71" s="1"/>
  <c r="B21" i="65"/>
  <c r="E21" i="65"/>
  <c r="G40" i="55"/>
  <c r="I41" i="55"/>
  <c r="E41" i="69"/>
  <c r="B41" i="69"/>
  <c r="B16" i="63"/>
  <c r="E16" i="63"/>
  <c r="D28" i="72"/>
  <c r="B27" i="72"/>
  <c r="B25" i="53"/>
  <c r="E25" i="53"/>
  <c r="B25" i="55"/>
  <c r="E25" i="55"/>
  <c r="F40" i="74"/>
  <c r="I38" i="74"/>
  <c r="F41" i="75" l="1"/>
  <c r="I41" i="75"/>
  <c r="C17" i="63"/>
  <c r="L15" i="68"/>
  <c r="B30" i="50"/>
  <c r="E30" i="50"/>
  <c r="I43" i="53"/>
  <c r="G42" i="53"/>
  <c r="B28" i="49"/>
  <c r="E28" i="49"/>
  <c r="B36" i="71"/>
  <c r="E36" i="71"/>
  <c r="C37" i="71" s="1"/>
  <c r="E30" i="72"/>
  <c r="C31" i="72" s="1"/>
  <c r="T11" i="68"/>
  <c r="C26" i="55"/>
  <c r="Q14" i="68"/>
  <c r="C22" i="65"/>
  <c r="E28" i="52"/>
  <c r="B28" i="52"/>
  <c r="I43" i="62"/>
  <c r="G42" i="62"/>
  <c r="E27" i="51"/>
  <c r="B27" i="51"/>
  <c r="N10" i="68"/>
  <c r="C26" i="53"/>
  <c r="G41" i="55"/>
  <c r="I42" i="55"/>
  <c r="B22" i="61"/>
  <c r="E22" i="61"/>
  <c r="D29" i="72"/>
  <c r="B28" i="72"/>
  <c r="B35" i="62"/>
  <c r="E35" i="62"/>
  <c r="C36" i="62" s="1"/>
  <c r="E25" i="60"/>
  <c r="B25" i="60"/>
  <c r="E31" i="45"/>
  <c r="B31" i="45"/>
  <c r="I39" i="74"/>
  <c r="F41" i="74"/>
  <c r="I42" i="75" l="1"/>
  <c r="F42" i="75"/>
  <c r="S13" i="68"/>
  <c r="C23" i="61"/>
  <c r="E31" i="72"/>
  <c r="C32" i="72" s="1"/>
  <c r="I44" i="62"/>
  <c r="G43" i="62"/>
  <c r="B26" i="53"/>
  <c r="E26" i="53"/>
  <c r="B22" i="65"/>
  <c r="E22" i="65"/>
  <c r="C31" i="50"/>
  <c r="O7" i="68"/>
  <c r="G42" i="55"/>
  <c r="I43" i="55"/>
  <c r="E26" i="55"/>
  <c r="B26" i="55"/>
  <c r="B37" i="71"/>
  <c r="E37" i="71"/>
  <c r="C38" i="71" s="1"/>
  <c r="E36" i="62"/>
  <c r="C37" i="62" s="1"/>
  <c r="B36" i="62"/>
  <c r="C29" i="49"/>
  <c r="L6" i="68"/>
  <c r="C32" i="45"/>
  <c r="J5" i="68"/>
  <c r="J17" i="68" s="1"/>
  <c r="U12" i="68"/>
  <c r="C26" i="60"/>
  <c r="D30" i="72"/>
  <c r="B29" i="72"/>
  <c r="O8" i="68"/>
  <c r="C28" i="51"/>
  <c r="Q9" i="68"/>
  <c r="C29" i="52"/>
  <c r="G43" i="53"/>
  <c r="I44" i="53"/>
  <c r="E17" i="63"/>
  <c r="B17" i="63"/>
  <c r="F42" i="74"/>
  <c r="I40" i="74"/>
  <c r="F5" i="75" l="1"/>
  <c r="B29" i="52"/>
  <c r="E29" i="52"/>
  <c r="O10" i="68"/>
  <c r="C27" i="53"/>
  <c r="E32" i="72"/>
  <c r="C33" i="72" s="1"/>
  <c r="M15" i="68"/>
  <c r="C18" i="63"/>
  <c r="D31" i="72"/>
  <c r="B30" i="72"/>
  <c r="E32" i="45"/>
  <c r="B32" i="45"/>
  <c r="B37" i="62"/>
  <c r="E37" i="62"/>
  <c r="C38" i="62" s="1"/>
  <c r="U11" i="68"/>
  <c r="C27" i="55"/>
  <c r="B31" i="50"/>
  <c r="E31" i="50"/>
  <c r="I45" i="53"/>
  <c r="G44" i="53"/>
  <c r="B28" i="51"/>
  <c r="E28" i="51"/>
  <c r="E26" i="60"/>
  <c r="B26" i="60"/>
  <c r="B38" i="71"/>
  <c r="E38" i="71"/>
  <c r="C39" i="71" s="1"/>
  <c r="I44" i="55"/>
  <c r="G43" i="55"/>
  <c r="R14" i="68"/>
  <c r="C23" i="65"/>
  <c r="B23" i="61"/>
  <c r="E23" i="61"/>
  <c r="E29" i="49"/>
  <c r="B29" i="49"/>
  <c r="G44" i="62"/>
  <c r="I45" i="62"/>
  <c r="I41" i="74"/>
  <c r="F5" i="74"/>
  <c r="H7" i="75" l="1"/>
  <c r="H9" i="75"/>
  <c r="G9" i="75" s="1"/>
  <c r="H8" i="75"/>
  <c r="G8" i="75" s="1"/>
  <c r="H10" i="75"/>
  <c r="G10" i="75" s="1"/>
  <c r="H11" i="75"/>
  <c r="G11" i="75" s="1"/>
  <c r="H12" i="75"/>
  <c r="G12" i="75" s="1"/>
  <c r="H13" i="75"/>
  <c r="G13" i="75" s="1"/>
  <c r="H14" i="75"/>
  <c r="G14" i="75" s="1"/>
  <c r="H15" i="75"/>
  <c r="G15" i="75" s="1"/>
  <c r="H16" i="75"/>
  <c r="G16" i="75" s="1"/>
  <c r="H17" i="75"/>
  <c r="G17" i="75" s="1"/>
  <c r="H18" i="75"/>
  <c r="G18" i="75" s="1"/>
  <c r="H19" i="75"/>
  <c r="G19" i="75" s="1"/>
  <c r="H20" i="75"/>
  <c r="G20" i="75" s="1"/>
  <c r="H21" i="75"/>
  <c r="G21" i="75" s="1"/>
  <c r="H22" i="75"/>
  <c r="G22" i="75" s="1"/>
  <c r="H23" i="75"/>
  <c r="G23" i="75" s="1"/>
  <c r="H24" i="75"/>
  <c r="G24" i="75" s="1"/>
  <c r="H25" i="75"/>
  <c r="G25" i="75" s="1"/>
  <c r="H26" i="75"/>
  <c r="G26" i="75" s="1"/>
  <c r="H27" i="75"/>
  <c r="G27" i="75" s="1"/>
  <c r="H28" i="75"/>
  <c r="G28" i="75" s="1"/>
  <c r="H29" i="75"/>
  <c r="G29" i="75" s="1"/>
  <c r="H30" i="75"/>
  <c r="G30" i="75" s="1"/>
  <c r="H31" i="75"/>
  <c r="G31" i="75" s="1"/>
  <c r="H32" i="75"/>
  <c r="G32" i="75" s="1"/>
  <c r="H33" i="75"/>
  <c r="G33" i="75" s="1"/>
  <c r="H34" i="75"/>
  <c r="G34" i="75" s="1"/>
  <c r="H35" i="75"/>
  <c r="G35" i="75" s="1"/>
  <c r="H36" i="75"/>
  <c r="G36" i="75" s="1"/>
  <c r="H37" i="75"/>
  <c r="G37" i="75" s="1"/>
  <c r="H38" i="75"/>
  <c r="G38" i="75" s="1"/>
  <c r="H39" i="75"/>
  <c r="G39" i="75" s="1"/>
  <c r="H40" i="75"/>
  <c r="G40" i="75" s="1"/>
  <c r="H41" i="75"/>
  <c r="H42" i="75"/>
  <c r="B39" i="71"/>
  <c r="E39" i="71"/>
  <c r="C40" i="71" s="1"/>
  <c r="B27" i="53"/>
  <c r="E27" i="53"/>
  <c r="M6" i="68"/>
  <c r="C30" i="49"/>
  <c r="K5" i="68"/>
  <c r="K17" i="68" s="1"/>
  <c r="C33" i="45"/>
  <c r="G45" i="62"/>
  <c r="I46" i="62"/>
  <c r="T13" i="68"/>
  <c r="C24" i="61"/>
  <c r="C32" i="50"/>
  <c r="P7" i="68"/>
  <c r="E38" i="62"/>
  <c r="C39" i="62" s="1"/>
  <c r="B38" i="62"/>
  <c r="E33" i="72"/>
  <c r="C34" i="72" s="1"/>
  <c r="C30" i="52"/>
  <c r="R9" i="68"/>
  <c r="E23" i="65"/>
  <c r="B23" i="65"/>
  <c r="P8" i="68"/>
  <c r="C29" i="51"/>
  <c r="E27" i="55"/>
  <c r="B27" i="55"/>
  <c r="E18" i="63"/>
  <c r="B18" i="63"/>
  <c r="G44" i="55"/>
  <c r="I45" i="55"/>
  <c r="V12" i="68"/>
  <c r="C27" i="60"/>
  <c r="G45" i="53"/>
  <c r="I46" i="53"/>
  <c r="D32" i="72"/>
  <c r="B31" i="72"/>
  <c r="I42" i="74"/>
  <c r="H8" i="74"/>
  <c r="G8" i="74" s="1"/>
  <c r="H7" i="74"/>
  <c r="H10" i="74"/>
  <c r="G10" i="74" s="1"/>
  <c r="H9" i="74"/>
  <c r="G9" i="74" s="1"/>
  <c r="H11" i="74"/>
  <c r="G11" i="74" s="1"/>
  <c r="H12" i="74"/>
  <c r="G12" i="74" s="1"/>
  <c r="H13" i="74"/>
  <c r="G13" i="74" s="1"/>
  <c r="H14" i="74"/>
  <c r="G14" i="74" s="1"/>
  <c r="H15" i="74"/>
  <c r="G15" i="74" s="1"/>
  <c r="H16" i="74"/>
  <c r="G16" i="74" s="1"/>
  <c r="H17" i="74"/>
  <c r="G17" i="74" s="1"/>
  <c r="H18" i="74"/>
  <c r="G18" i="74" s="1"/>
  <c r="H19" i="74"/>
  <c r="G19" i="74" s="1"/>
  <c r="H20" i="74"/>
  <c r="G20" i="74" s="1"/>
  <c r="H21" i="74"/>
  <c r="G21" i="74" s="1"/>
  <c r="H22" i="74"/>
  <c r="G22" i="74" s="1"/>
  <c r="H23" i="74"/>
  <c r="G23" i="74" s="1"/>
  <c r="H24" i="74"/>
  <c r="G24" i="74" s="1"/>
  <c r="H25" i="74"/>
  <c r="G25" i="74" s="1"/>
  <c r="H26" i="74"/>
  <c r="G26" i="74" s="1"/>
  <c r="H27" i="74"/>
  <c r="G27" i="74" s="1"/>
  <c r="H28" i="74"/>
  <c r="G28" i="74" s="1"/>
  <c r="H29" i="74"/>
  <c r="G29" i="74" s="1"/>
  <c r="H30" i="74"/>
  <c r="G30" i="74" s="1"/>
  <c r="H31" i="74"/>
  <c r="G31" i="74" s="1"/>
  <c r="H32" i="74"/>
  <c r="G32" i="74" s="1"/>
  <c r="H33" i="74"/>
  <c r="G33" i="74" s="1"/>
  <c r="H34" i="74"/>
  <c r="G34" i="74" s="1"/>
  <c r="H35" i="74"/>
  <c r="G35" i="74" s="1"/>
  <c r="H36" i="74"/>
  <c r="G36" i="74" s="1"/>
  <c r="H37" i="74"/>
  <c r="G37" i="74" s="1"/>
  <c r="H38" i="74"/>
  <c r="G38" i="74" s="1"/>
  <c r="H39" i="74"/>
  <c r="G39" i="74" s="1"/>
  <c r="H40" i="74"/>
  <c r="G40" i="74" s="1"/>
  <c r="D41" i="74"/>
  <c r="D41" i="75" l="1"/>
  <c r="G41" i="75"/>
  <c r="D42" i="75"/>
  <c r="G42" i="75"/>
  <c r="D8" i="75"/>
  <c r="D9" i="75" s="1"/>
  <c r="D10" i="75" s="1"/>
  <c r="D11" i="75" s="1"/>
  <c r="D12" i="75" s="1"/>
  <c r="D13" i="75" s="1"/>
  <c r="D14" i="75" s="1"/>
  <c r="D15" i="75" s="1"/>
  <c r="D16" i="75" s="1"/>
  <c r="D17" i="75" s="1"/>
  <c r="D18" i="75" s="1"/>
  <c r="D19" i="75" s="1"/>
  <c r="D20" i="75" s="1"/>
  <c r="D21" i="75" s="1"/>
  <c r="D22" i="75" s="1"/>
  <c r="D23" i="75" s="1"/>
  <c r="D24" i="75" s="1"/>
  <c r="D25" i="75" s="1"/>
  <c r="D26" i="75" s="1"/>
  <c r="D27" i="75" s="1"/>
  <c r="D28" i="75" s="1"/>
  <c r="D29" i="75" s="1"/>
  <c r="D30" i="75" s="1"/>
  <c r="D31" i="75" s="1"/>
  <c r="D32" i="75" s="1"/>
  <c r="D33" i="75" s="1"/>
  <c r="D34" i="75" s="1"/>
  <c r="D35" i="75" s="1"/>
  <c r="D36" i="75" s="1"/>
  <c r="D37" i="75" s="1"/>
  <c r="D38" i="75" s="1"/>
  <c r="D39" i="75" s="1"/>
  <c r="D40" i="75" s="1"/>
  <c r="G7" i="75"/>
  <c r="E7" i="75" s="1"/>
  <c r="C8" i="75" s="1"/>
  <c r="I46" i="55"/>
  <c r="G45" i="55"/>
  <c r="E34" i="72"/>
  <c r="C35" i="72" s="1"/>
  <c r="G46" i="62"/>
  <c r="I47" i="62"/>
  <c r="E30" i="49"/>
  <c r="B30" i="49"/>
  <c r="I47" i="53"/>
  <c r="G46" i="53"/>
  <c r="V11" i="68"/>
  <c r="C28" i="55"/>
  <c r="S14" i="68"/>
  <c r="C24" i="65"/>
  <c r="B32" i="50"/>
  <c r="E32" i="50"/>
  <c r="E27" i="60"/>
  <c r="B27" i="60"/>
  <c r="B29" i="51"/>
  <c r="E29" i="51"/>
  <c r="B24" i="61"/>
  <c r="E24" i="61"/>
  <c r="B33" i="45"/>
  <c r="E33" i="45"/>
  <c r="C28" i="53"/>
  <c r="P10" i="68"/>
  <c r="B40" i="71"/>
  <c r="E40" i="71"/>
  <c r="C41" i="71" s="1"/>
  <c r="D33" i="72"/>
  <c r="B32" i="72"/>
  <c r="C19" i="63"/>
  <c r="N15" i="68"/>
  <c r="B30" i="52"/>
  <c r="E30" i="52"/>
  <c r="B39" i="62"/>
  <c r="E39" i="62"/>
  <c r="C40" i="62" s="1"/>
  <c r="G7" i="74"/>
  <c r="E7" i="74" s="1"/>
  <c r="C8" i="74" s="1"/>
  <c r="D8" i="74"/>
  <c r="D9" i="74" s="1"/>
  <c r="D10" i="74" s="1"/>
  <c r="D11" i="74" s="1"/>
  <c r="D12" i="74" s="1"/>
  <c r="D13" i="74" s="1"/>
  <c r="D14" i="74" s="1"/>
  <c r="D15" i="74" s="1"/>
  <c r="D16" i="74" s="1"/>
  <c r="D17" i="74" s="1"/>
  <c r="D18" i="74" s="1"/>
  <c r="D19" i="74" s="1"/>
  <c r="D20" i="74" s="1"/>
  <c r="D21" i="74" s="1"/>
  <c r="D22" i="74" s="1"/>
  <c r="D23" i="74" s="1"/>
  <c r="D24" i="74" s="1"/>
  <c r="D25" i="74" s="1"/>
  <c r="D26" i="74" s="1"/>
  <c r="D27" i="74" s="1"/>
  <c r="D28" i="74" s="1"/>
  <c r="D29" i="74" s="1"/>
  <c r="D30" i="74" s="1"/>
  <c r="D31" i="74" s="1"/>
  <c r="D32" i="74" s="1"/>
  <c r="D33" i="74" s="1"/>
  <c r="D34" i="74" s="1"/>
  <c r="D35" i="74" s="1"/>
  <c r="D36" i="74" s="1"/>
  <c r="D37" i="74" s="1"/>
  <c r="D38" i="74" s="1"/>
  <c r="D39" i="74" s="1"/>
  <c r="D40" i="74" s="1"/>
  <c r="G41" i="74"/>
  <c r="B8" i="75" l="1"/>
  <c r="E8" i="75"/>
  <c r="C9" i="75" s="1"/>
  <c r="S9" i="68"/>
  <c r="C31" i="52"/>
  <c r="U13" i="68"/>
  <c r="C25" i="61"/>
  <c r="E24" i="65"/>
  <c r="B24" i="65"/>
  <c r="D34" i="72"/>
  <c r="B33" i="72"/>
  <c r="E28" i="53"/>
  <c r="B28" i="53"/>
  <c r="C28" i="60"/>
  <c r="X12" i="68"/>
  <c r="CJ12" i="68" s="1"/>
  <c r="W12" i="68"/>
  <c r="I48" i="53"/>
  <c r="G47" i="53"/>
  <c r="N6" i="68"/>
  <c r="C31" i="49"/>
  <c r="B40" i="62"/>
  <c r="E40" i="62"/>
  <c r="C41" i="62" s="1"/>
  <c r="E41" i="71"/>
  <c r="B41" i="71"/>
  <c r="L5" i="68"/>
  <c r="L17" i="68" s="1"/>
  <c r="C34" i="45"/>
  <c r="Q8" i="68"/>
  <c r="C30" i="51"/>
  <c r="Q7" i="68"/>
  <c r="C33" i="50"/>
  <c r="B28" i="55"/>
  <c r="E28" i="55"/>
  <c r="I48" i="62"/>
  <c r="G47" i="62"/>
  <c r="E35" i="72"/>
  <c r="C36" i="72" s="1"/>
  <c r="B19" i="63"/>
  <c r="E19" i="63"/>
  <c r="I47" i="55"/>
  <c r="G46" i="55"/>
  <c r="B8" i="74"/>
  <c r="E8" i="74"/>
  <c r="C9" i="74" s="1"/>
  <c r="B9" i="75" l="1"/>
  <c r="E9" i="75"/>
  <c r="C10" i="75" s="1"/>
  <c r="I49" i="62"/>
  <c r="G48" i="62"/>
  <c r="E36" i="72"/>
  <c r="C37" i="72" s="1"/>
  <c r="E33" i="50"/>
  <c r="B33" i="50"/>
  <c r="B34" i="45"/>
  <c r="E34" i="45"/>
  <c r="E41" i="62"/>
  <c r="C42" i="62" s="1"/>
  <c r="B41" i="62"/>
  <c r="B28" i="60"/>
  <c r="E28" i="60"/>
  <c r="C29" i="60" s="1"/>
  <c r="D35" i="72"/>
  <c r="B34" i="72"/>
  <c r="E25" i="61"/>
  <c r="B25" i="61"/>
  <c r="G47" i="55"/>
  <c r="I48" i="55"/>
  <c r="G48" i="53"/>
  <c r="I49" i="53"/>
  <c r="B31" i="52"/>
  <c r="E31" i="52"/>
  <c r="O15" i="68"/>
  <c r="C20" i="63"/>
  <c r="X11" i="68"/>
  <c r="CJ11" i="68" s="1"/>
  <c r="W11" i="68"/>
  <c r="C29" i="55"/>
  <c r="B30" i="51"/>
  <c r="E30" i="51"/>
  <c r="B31" i="49"/>
  <c r="E31" i="49"/>
  <c r="C29" i="53"/>
  <c r="Q10" i="68"/>
  <c r="T14" i="68"/>
  <c r="C25" i="65"/>
  <c r="B9" i="74"/>
  <c r="E9" i="74"/>
  <c r="C10" i="74" s="1"/>
  <c r="E10" i="75" l="1"/>
  <c r="C11" i="75" s="1"/>
  <c r="B10" i="75"/>
  <c r="R8" i="68"/>
  <c r="C31" i="51"/>
  <c r="T9" i="68"/>
  <c r="C32" i="52"/>
  <c r="B42" i="62"/>
  <c r="E42" i="62"/>
  <c r="C43" i="62" s="1"/>
  <c r="E37" i="72"/>
  <c r="C38" i="72" s="1"/>
  <c r="B25" i="65"/>
  <c r="E25" i="65"/>
  <c r="O6" i="68"/>
  <c r="C32" i="49"/>
  <c r="B29" i="55"/>
  <c r="E29" i="55"/>
  <c r="C30" i="55" s="1"/>
  <c r="G49" i="53"/>
  <c r="I50" i="53"/>
  <c r="E29" i="60"/>
  <c r="B29" i="60"/>
  <c r="M5" i="68"/>
  <c r="M17" i="68" s="1"/>
  <c r="C35" i="45"/>
  <c r="I49" i="55"/>
  <c r="G48" i="55"/>
  <c r="B29" i="53"/>
  <c r="E29" i="53"/>
  <c r="E20" i="63"/>
  <c r="B20" i="63"/>
  <c r="D36" i="72"/>
  <c r="B35" i="72"/>
  <c r="R7" i="68"/>
  <c r="C34" i="50"/>
  <c r="C26" i="61"/>
  <c r="V13" i="68"/>
  <c r="G49" i="62"/>
  <c r="I50" i="62"/>
  <c r="E10" i="74"/>
  <c r="C11" i="74" s="1"/>
  <c r="B10" i="74"/>
  <c r="E11" i="75" l="1"/>
  <c r="C12" i="75" s="1"/>
  <c r="B11" i="75"/>
  <c r="E34" i="50"/>
  <c r="B34" i="50"/>
  <c r="G50" i="53"/>
  <c r="I51" i="53"/>
  <c r="B32" i="49"/>
  <c r="E32" i="49"/>
  <c r="C21" i="63"/>
  <c r="P15" i="68"/>
  <c r="G49" i="55"/>
  <c r="I50" i="55"/>
  <c r="C30" i="53"/>
  <c r="R10" i="68"/>
  <c r="E30" i="55"/>
  <c r="B30" i="55"/>
  <c r="U14" i="68"/>
  <c r="C26" i="65"/>
  <c r="E43" i="62"/>
  <c r="C44" i="62" s="1"/>
  <c r="B43" i="62"/>
  <c r="B31" i="51"/>
  <c r="E31" i="51"/>
  <c r="I51" i="62"/>
  <c r="G50" i="62"/>
  <c r="B35" i="45"/>
  <c r="E35" i="45"/>
  <c r="E38" i="72"/>
  <c r="C39" i="72" s="1"/>
  <c r="E32" i="52"/>
  <c r="B32" i="52"/>
  <c r="E26" i="61"/>
  <c r="B26" i="61"/>
  <c r="D37" i="72"/>
  <c r="B36" i="72"/>
  <c r="Y12" i="68"/>
  <c r="C30" i="60"/>
  <c r="B11" i="74"/>
  <c r="E11" i="74"/>
  <c r="C12" i="74" s="1"/>
  <c r="E12" i="75" l="1"/>
  <c r="C13" i="75" s="1"/>
  <c r="B12" i="75"/>
  <c r="C27" i="61"/>
  <c r="X13" i="68"/>
  <c r="CJ13" i="68" s="1"/>
  <c r="W13" i="68"/>
  <c r="E39" i="72"/>
  <c r="C40" i="72" s="1"/>
  <c r="I52" i="62"/>
  <c r="G51" i="62"/>
  <c r="E44" i="62"/>
  <c r="C45" i="62" s="1"/>
  <c r="B44" i="62"/>
  <c r="Y11" i="68"/>
  <c r="C31" i="55"/>
  <c r="B30" i="53"/>
  <c r="E30" i="53"/>
  <c r="B21" i="63"/>
  <c r="E21" i="63"/>
  <c r="G51" i="53"/>
  <c r="I52" i="53"/>
  <c r="C36" i="45"/>
  <c r="N5" i="68"/>
  <c r="N17" i="68" s="1"/>
  <c r="C32" i="51"/>
  <c r="S8" i="68"/>
  <c r="E26" i="65"/>
  <c r="B26" i="65"/>
  <c r="G50" i="55"/>
  <c r="I51" i="55"/>
  <c r="C33" i="49"/>
  <c r="P6" i="68"/>
  <c r="E30" i="60"/>
  <c r="B30" i="60"/>
  <c r="D38" i="72"/>
  <c r="B37" i="72"/>
  <c r="C33" i="52"/>
  <c r="U9" i="68"/>
  <c r="C35" i="50"/>
  <c r="S7" i="68"/>
  <c r="B12" i="74"/>
  <c r="E12" i="74"/>
  <c r="C13" i="74" s="1"/>
  <c r="E13" i="75" l="1"/>
  <c r="C14" i="75" s="1"/>
  <c r="B13" i="75"/>
  <c r="I52" i="55"/>
  <c r="G51" i="55"/>
  <c r="C22" i="63"/>
  <c r="Q15" i="68"/>
  <c r="B31" i="55"/>
  <c r="E31" i="55"/>
  <c r="D39" i="72"/>
  <c r="B38" i="72"/>
  <c r="E32" i="51"/>
  <c r="B32" i="51"/>
  <c r="E33" i="52"/>
  <c r="B33" i="52"/>
  <c r="V14" i="68"/>
  <c r="C27" i="65"/>
  <c r="E36" i="45"/>
  <c r="B36" i="45"/>
  <c r="I53" i="62"/>
  <c r="G52" i="62"/>
  <c r="B35" i="50"/>
  <c r="E35" i="50"/>
  <c r="B33" i="49"/>
  <c r="E33" i="49"/>
  <c r="E45" i="62"/>
  <c r="C46" i="62" s="1"/>
  <c r="B45" i="62"/>
  <c r="C31" i="60"/>
  <c r="Z12" i="68"/>
  <c r="G52" i="53"/>
  <c r="I53" i="53"/>
  <c r="S10" i="68"/>
  <c r="C31" i="53"/>
  <c r="E40" i="72"/>
  <c r="C41" i="72" s="1"/>
  <c r="B27" i="61"/>
  <c r="E27" i="61"/>
  <c r="C28" i="61" s="1"/>
  <c r="B13" i="74"/>
  <c r="E13" i="74"/>
  <c r="C14" i="74" s="1"/>
  <c r="E14" i="75" l="1"/>
  <c r="C15" i="75" s="1"/>
  <c r="B14" i="75"/>
  <c r="C36" i="50"/>
  <c r="T7" i="68"/>
  <c r="G53" i="53"/>
  <c r="I54" i="53"/>
  <c r="E46" i="62"/>
  <c r="C47" i="62" s="1"/>
  <c r="B46" i="62"/>
  <c r="O5" i="68"/>
  <c r="O17" i="68" s="1"/>
  <c r="C37" i="45"/>
  <c r="C34" i="52"/>
  <c r="V9" i="68"/>
  <c r="D40" i="72"/>
  <c r="B39" i="72"/>
  <c r="E22" i="63"/>
  <c r="B22" i="63"/>
  <c r="E41" i="72"/>
  <c r="C42" i="72" s="1"/>
  <c r="E31" i="60"/>
  <c r="B31" i="60"/>
  <c r="Q6" i="68"/>
  <c r="C34" i="49"/>
  <c r="E27" i="65"/>
  <c r="B27" i="65"/>
  <c r="C32" i="55"/>
  <c r="Z11" i="68"/>
  <c r="B28" i="61"/>
  <c r="E28" i="61"/>
  <c r="E31" i="53"/>
  <c r="B31" i="53"/>
  <c r="I54" i="62"/>
  <c r="G53" i="62"/>
  <c r="T8" i="68"/>
  <c r="C33" i="51"/>
  <c r="G52" i="55"/>
  <c r="I53" i="55"/>
  <c r="E14" i="74"/>
  <c r="C15" i="74" s="1"/>
  <c r="B14" i="74"/>
  <c r="B15" i="75" l="1"/>
  <c r="E15" i="75"/>
  <c r="C16" i="75" s="1"/>
  <c r="I55" i="62"/>
  <c r="G54" i="62"/>
  <c r="E42" i="72"/>
  <c r="E33" i="51"/>
  <c r="B33" i="51"/>
  <c r="C29" i="61"/>
  <c r="Y13" i="68"/>
  <c r="D41" i="72"/>
  <c r="B40" i="72"/>
  <c r="B37" i="45"/>
  <c r="E37" i="45"/>
  <c r="X14" i="68"/>
  <c r="CJ14" i="68" s="1"/>
  <c r="W14" i="68"/>
  <c r="C28" i="65"/>
  <c r="AA12" i="68"/>
  <c r="C32" i="60"/>
  <c r="T10" i="68"/>
  <c r="C32" i="53"/>
  <c r="E32" i="55"/>
  <c r="B32" i="55"/>
  <c r="G54" i="53"/>
  <c r="I55" i="53"/>
  <c r="G53" i="55"/>
  <c r="I54" i="55"/>
  <c r="E34" i="49"/>
  <c r="B34" i="49"/>
  <c r="C23" i="63"/>
  <c r="R15" i="68"/>
  <c r="E34" i="52"/>
  <c r="B34" i="52"/>
  <c r="B47" i="62"/>
  <c r="E47" i="62"/>
  <c r="C48" i="62" s="1"/>
  <c r="B36" i="50"/>
  <c r="E36" i="50"/>
  <c r="B15" i="74"/>
  <c r="E15" i="74"/>
  <c r="C16" i="74" s="1"/>
  <c r="B16" i="75" l="1"/>
  <c r="E16" i="75"/>
  <c r="C17" i="75" s="1"/>
  <c r="C35" i="52"/>
  <c r="W9" i="68"/>
  <c r="X9" i="68"/>
  <c r="CJ9" i="68" s="1"/>
  <c r="B48" i="62"/>
  <c r="E48" i="62"/>
  <c r="C49" i="62" s="1"/>
  <c r="D42" i="72"/>
  <c r="B42" i="72" s="1"/>
  <c r="B41" i="72"/>
  <c r="I55" i="55"/>
  <c r="G54" i="55"/>
  <c r="E23" i="63"/>
  <c r="B23" i="63"/>
  <c r="AA11" i="68"/>
  <c r="C33" i="55"/>
  <c r="P5" i="68"/>
  <c r="P17" i="68" s="1"/>
  <c r="C38" i="45"/>
  <c r="C35" i="49"/>
  <c r="R6" i="68"/>
  <c r="B32" i="60"/>
  <c r="E32" i="60"/>
  <c r="U7" i="68"/>
  <c r="C37" i="50"/>
  <c r="I56" i="53"/>
  <c r="G55" i="53"/>
  <c r="B32" i="53"/>
  <c r="E32" i="53"/>
  <c r="B28" i="65"/>
  <c r="E28" i="65"/>
  <c r="C29" i="65" s="1"/>
  <c r="E29" i="61"/>
  <c r="B29" i="61"/>
  <c r="C34" i="51"/>
  <c r="U8" i="68"/>
  <c r="I56" i="62"/>
  <c r="G55" i="62"/>
  <c r="B16" i="74"/>
  <c r="E16" i="74"/>
  <c r="C17" i="74" s="1"/>
  <c r="B17" i="75" l="1"/>
  <c r="E17" i="75"/>
  <c r="C18" i="75" s="1"/>
  <c r="C33" i="53"/>
  <c r="U10" i="68"/>
  <c r="E37" i="50"/>
  <c r="B37" i="50"/>
  <c r="E33" i="55"/>
  <c r="B33" i="55"/>
  <c r="B29" i="65"/>
  <c r="E29" i="65"/>
  <c r="E34" i="51"/>
  <c r="B34" i="51"/>
  <c r="I57" i="53"/>
  <c r="G56" i="53"/>
  <c r="S15" i="68"/>
  <c r="C24" i="63"/>
  <c r="G56" i="62"/>
  <c r="I57" i="62"/>
  <c r="C30" i="61"/>
  <c r="Z13" i="68"/>
  <c r="E35" i="49"/>
  <c r="B35" i="49"/>
  <c r="I56" i="55"/>
  <c r="G55" i="55"/>
  <c r="AB12" i="68"/>
  <c r="C33" i="60"/>
  <c r="E38" i="45"/>
  <c r="B38" i="45"/>
  <c r="B49" i="62"/>
  <c r="E49" i="62"/>
  <c r="C50" i="62" s="1"/>
  <c r="B35" i="52"/>
  <c r="E35" i="52"/>
  <c r="C36" i="52" s="1"/>
  <c r="B17" i="74"/>
  <c r="E17" i="74"/>
  <c r="C18" i="74" s="1"/>
  <c r="B18" i="75" l="1"/>
  <c r="E18" i="75"/>
  <c r="C19" i="75" s="1"/>
  <c r="B36" i="52"/>
  <c r="E36" i="52"/>
  <c r="E33" i="60"/>
  <c r="B33" i="60"/>
  <c r="I58" i="62"/>
  <c r="G57" i="62"/>
  <c r="Y14" i="68"/>
  <c r="C30" i="65"/>
  <c r="C36" i="49"/>
  <c r="S6" i="68"/>
  <c r="I58" i="53"/>
  <c r="G57" i="53"/>
  <c r="C38" i="50"/>
  <c r="V7" i="68"/>
  <c r="E50" i="62"/>
  <c r="C51" i="62" s="1"/>
  <c r="B50" i="62"/>
  <c r="E24" i="63"/>
  <c r="B24" i="63"/>
  <c r="C39" i="45"/>
  <c r="Q5" i="68"/>
  <c r="Q17" i="68" s="1"/>
  <c r="G56" i="55"/>
  <c r="I57" i="55"/>
  <c r="B30" i="61"/>
  <c r="E30" i="61"/>
  <c r="C35" i="51"/>
  <c r="V8" i="68"/>
  <c r="C34" i="55"/>
  <c r="AB11" i="68"/>
  <c r="E33" i="53"/>
  <c r="B33" i="53"/>
  <c r="E18" i="74"/>
  <c r="C19" i="74" s="1"/>
  <c r="B18" i="74"/>
  <c r="E19" i="75" l="1"/>
  <c r="C20" i="75" s="1"/>
  <c r="B19" i="75"/>
  <c r="V10" i="68"/>
  <c r="C34" i="53"/>
  <c r="E35" i="51"/>
  <c r="B35" i="51"/>
  <c r="C25" i="63"/>
  <c r="T15" i="68"/>
  <c r="B38" i="50"/>
  <c r="E38" i="50"/>
  <c r="B36" i="49"/>
  <c r="E36" i="49"/>
  <c r="G58" i="62"/>
  <c r="I59" i="62"/>
  <c r="E30" i="65"/>
  <c r="B30" i="65"/>
  <c r="C37" i="52"/>
  <c r="Y9" i="68"/>
  <c r="E51" i="62"/>
  <c r="C52" i="62" s="1"/>
  <c r="B51" i="62"/>
  <c r="G58" i="53"/>
  <c r="I59" i="53"/>
  <c r="C34" i="60"/>
  <c r="AC12" i="68"/>
  <c r="C31" i="61"/>
  <c r="AA13" i="68"/>
  <c r="E34" i="55"/>
  <c r="B34" i="55"/>
  <c r="B39" i="45"/>
  <c r="E39" i="45"/>
  <c r="I58" i="55"/>
  <c r="G57" i="55"/>
  <c r="B19" i="74"/>
  <c r="E19" i="74"/>
  <c r="C20" i="74" s="1"/>
  <c r="E20" i="75" l="1"/>
  <c r="C21" i="75" s="1"/>
  <c r="B20" i="75"/>
  <c r="C40" i="45"/>
  <c r="R5" i="68"/>
  <c r="R17" i="68" s="1"/>
  <c r="G59" i="53"/>
  <c r="I60" i="53"/>
  <c r="I60" i="62"/>
  <c r="G60" i="62" s="1"/>
  <c r="G59" i="62"/>
  <c r="X7" i="68"/>
  <c r="CJ7" i="68" s="1"/>
  <c r="C39" i="50"/>
  <c r="W7" i="68"/>
  <c r="B31" i="61"/>
  <c r="E31" i="61"/>
  <c r="E37" i="52"/>
  <c r="B37" i="52"/>
  <c r="X8" i="68"/>
  <c r="CJ8" i="68" s="1"/>
  <c r="W8" i="68"/>
  <c r="C36" i="51"/>
  <c r="T6" i="68"/>
  <c r="C37" i="49"/>
  <c r="B34" i="53"/>
  <c r="E34" i="53"/>
  <c r="I59" i="55"/>
  <c r="G58" i="55"/>
  <c r="C35" i="55"/>
  <c r="AC11" i="68"/>
  <c r="B34" i="60"/>
  <c r="E34" i="60"/>
  <c r="B52" i="62"/>
  <c r="E52" i="62"/>
  <c r="C53" i="62" s="1"/>
  <c r="Z14" i="68"/>
  <c r="C31" i="65"/>
  <c r="B25" i="63"/>
  <c r="E25" i="63"/>
  <c r="B20" i="74"/>
  <c r="E20" i="74"/>
  <c r="C21" i="74" s="1"/>
  <c r="E21" i="75" l="1"/>
  <c r="C22" i="75" s="1"/>
  <c r="B21" i="75"/>
  <c r="G59" i="55"/>
  <c r="I60" i="55"/>
  <c r="B37" i="49"/>
  <c r="E37" i="49"/>
  <c r="U15" i="68"/>
  <c r="C26" i="63"/>
  <c r="E53" i="62"/>
  <c r="C54" i="62" s="1"/>
  <c r="B53" i="62"/>
  <c r="B40" i="45"/>
  <c r="E40" i="45"/>
  <c r="E35" i="55"/>
  <c r="B35" i="55"/>
  <c r="X10" i="68"/>
  <c r="CJ10" i="68" s="1"/>
  <c r="C35" i="53"/>
  <c r="W10" i="68"/>
  <c r="B36" i="51"/>
  <c r="E36" i="51"/>
  <c r="C37" i="51" s="1"/>
  <c r="C38" i="52"/>
  <c r="Z9" i="68"/>
  <c r="B39" i="50"/>
  <c r="E39" i="50"/>
  <c r="C40" i="50" s="1"/>
  <c r="I61" i="53"/>
  <c r="G60" i="53"/>
  <c r="E31" i="65"/>
  <c r="B31" i="65"/>
  <c r="C35" i="60"/>
  <c r="AD12" i="68"/>
  <c r="C32" i="61"/>
  <c r="AB13" i="68"/>
  <c r="B21" i="74"/>
  <c r="E21" i="74"/>
  <c r="C22" i="74" s="1"/>
  <c r="E22" i="75" l="1"/>
  <c r="C23" i="75" s="1"/>
  <c r="B22" i="75"/>
  <c r="B37" i="51"/>
  <c r="E37" i="51"/>
  <c r="E35" i="60"/>
  <c r="B35" i="60"/>
  <c r="C38" i="49"/>
  <c r="U6" i="68"/>
  <c r="C36" i="55"/>
  <c r="AD11" i="68"/>
  <c r="B54" i="62"/>
  <c r="E54" i="62"/>
  <c r="C55" i="62" s="1"/>
  <c r="E32" i="61"/>
  <c r="B32" i="61"/>
  <c r="AA14" i="68"/>
  <c r="C32" i="65"/>
  <c r="G61" i="53"/>
  <c r="I62" i="53"/>
  <c r="E38" i="52"/>
  <c r="B38" i="52"/>
  <c r="E35" i="53"/>
  <c r="C36" i="53" s="1"/>
  <c r="B35" i="53"/>
  <c r="C41" i="45"/>
  <c r="S5" i="68"/>
  <c r="S17" i="68" s="1"/>
  <c r="B26" i="63"/>
  <c r="E26" i="63"/>
  <c r="G60" i="55"/>
  <c r="I61" i="55"/>
  <c r="B40" i="50"/>
  <c r="E40" i="50"/>
  <c r="E22" i="74"/>
  <c r="C23" i="74" s="1"/>
  <c r="B22" i="74"/>
  <c r="B23" i="75" l="1"/>
  <c r="E23" i="75"/>
  <c r="C24" i="75" s="1"/>
  <c r="I62" i="55"/>
  <c r="G61" i="55"/>
  <c r="E32" i="65"/>
  <c r="B32" i="65"/>
  <c r="E55" i="62"/>
  <c r="C56" i="62" s="1"/>
  <c r="B55" i="62"/>
  <c r="Y8" i="68"/>
  <c r="C38" i="51"/>
  <c r="B41" i="45"/>
  <c r="E41" i="45"/>
  <c r="C39" i="52"/>
  <c r="AA9" i="68"/>
  <c r="B38" i="49"/>
  <c r="E38" i="49"/>
  <c r="C41" i="50"/>
  <c r="Y7" i="68"/>
  <c r="G62" i="53"/>
  <c r="I63" i="53"/>
  <c r="C27" i="63"/>
  <c r="V15" i="68"/>
  <c r="B36" i="53"/>
  <c r="E36" i="53"/>
  <c r="C33" i="61"/>
  <c r="AC13" i="68"/>
  <c r="B36" i="55"/>
  <c r="E36" i="55"/>
  <c r="AE12" i="68"/>
  <c r="C36" i="60"/>
  <c r="B23" i="74"/>
  <c r="E23" i="74"/>
  <c r="C24" i="74" s="1"/>
  <c r="B24" i="75" l="1"/>
  <c r="E24" i="75"/>
  <c r="C25" i="75" s="1"/>
  <c r="B27" i="63"/>
  <c r="E27" i="63"/>
  <c r="B56" i="62"/>
  <c r="E56" i="62"/>
  <c r="C57" i="62" s="1"/>
  <c r="C37" i="55"/>
  <c r="AE11" i="68"/>
  <c r="C37" i="53"/>
  <c r="Y10" i="68"/>
  <c r="B38" i="51"/>
  <c r="E38" i="51"/>
  <c r="E33" i="61"/>
  <c r="B33" i="61"/>
  <c r="B41" i="50"/>
  <c r="E41" i="50"/>
  <c r="B39" i="52"/>
  <c r="E39" i="52"/>
  <c r="AB14" i="68"/>
  <c r="C33" i="65"/>
  <c r="E36" i="60"/>
  <c r="B36" i="60"/>
  <c r="I64" i="53"/>
  <c r="G63" i="53"/>
  <c r="C39" i="49"/>
  <c r="V6" i="68"/>
  <c r="C42" i="45"/>
  <c r="T5" i="68"/>
  <c r="T17" i="68" s="1"/>
  <c r="B24" i="74"/>
  <c r="E24" i="74"/>
  <c r="C25" i="74" s="1"/>
  <c r="B25" i="75" l="1"/>
  <c r="E25" i="75"/>
  <c r="C26" i="75" s="1"/>
  <c r="B57" i="62"/>
  <c r="E57" i="62"/>
  <c r="C58" i="62" s="1"/>
  <c r="E42" i="45"/>
  <c r="B42" i="45"/>
  <c r="G64" i="53"/>
  <c r="I65" i="53"/>
  <c r="G65" i="53" s="1"/>
  <c r="E37" i="53"/>
  <c r="B37" i="53"/>
  <c r="E33" i="65"/>
  <c r="B33" i="65"/>
  <c r="C39" i="51"/>
  <c r="Z8" i="68"/>
  <c r="C40" i="52"/>
  <c r="AB9" i="68"/>
  <c r="W15" i="68"/>
  <c r="X15" i="68"/>
  <c r="CJ15" i="68" s="1"/>
  <c r="C28" i="63"/>
  <c r="C42" i="50"/>
  <c r="Z7" i="68"/>
  <c r="E39" i="49"/>
  <c r="B39" i="49"/>
  <c r="AF12" i="68"/>
  <c r="C37" i="60"/>
  <c r="C34" i="61"/>
  <c r="AD13" i="68"/>
  <c r="B37" i="55"/>
  <c r="E37" i="55"/>
  <c r="B25" i="74"/>
  <c r="E25" i="74"/>
  <c r="C26" i="74" s="1"/>
  <c r="E26" i="75" l="1"/>
  <c r="C27" i="75" s="1"/>
  <c r="B26" i="75"/>
  <c r="B42" i="50"/>
  <c r="E42" i="50"/>
  <c r="E28" i="63"/>
  <c r="C29" i="63" s="1"/>
  <c r="B28" i="63"/>
  <c r="B39" i="51"/>
  <c r="E39" i="51"/>
  <c r="C38" i="53"/>
  <c r="Z10" i="68"/>
  <c r="C43" i="45"/>
  <c r="U5" i="68"/>
  <c r="U17" i="68" s="1"/>
  <c r="B34" i="61"/>
  <c r="E34" i="61"/>
  <c r="AE13" i="68" s="1"/>
  <c r="B58" i="62"/>
  <c r="E58" i="62"/>
  <c r="C59" i="62" s="1"/>
  <c r="X6" i="68"/>
  <c r="CJ6" i="68" s="1"/>
  <c r="C40" i="49"/>
  <c r="W6" i="68"/>
  <c r="C38" i="55"/>
  <c r="AF11" i="68"/>
  <c r="E37" i="60"/>
  <c r="B37" i="60"/>
  <c r="B40" i="52"/>
  <c r="E40" i="52"/>
  <c r="C34" i="65"/>
  <c r="AC14" i="68"/>
  <c r="E26" i="74"/>
  <c r="C27" i="74" s="1"/>
  <c r="B26" i="74"/>
  <c r="E27" i="75" l="1"/>
  <c r="C28" i="75" s="1"/>
  <c r="B27" i="75"/>
  <c r="B38" i="53"/>
  <c r="E38" i="53"/>
  <c r="B29" i="63"/>
  <c r="E29" i="63"/>
  <c r="B38" i="55"/>
  <c r="E38" i="55"/>
  <c r="B34" i="65"/>
  <c r="E34" i="65"/>
  <c r="AG12" i="68"/>
  <c r="C38" i="60"/>
  <c r="E40" i="49"/>
  <c r="C41" i="49" s="1"/>
  <c r="B40" i="49"/>
  <c r="B59" i="62"/>
  <c r="E59" i="62"/>
  <c r="C60" i="62" s="1"/>
  <c r="AA8" i="68"/>
  <c r="C40" i="51"/>
  <c r="AA7" i="68"/>
  <c r="C43" i="50"/>
  <c r="AC9" i="68"/>
  <c r="C41" i="52"/>
  <c r="B43" i="45"/>
  <c r="E43" i="45"/>
  <c r="B27" i="74"/>
  <c r="E27" i="74"/>
  <c r="C28" i="74" s="1"/>
  <c r="E28" i="75" l="1"/>
  <c r="C29" i="75" s="1"/>
  <c r="B28" i="75"/>
  <c r="B43" i="50"/>
  <c r="E43" i="50"/>
  <c r="B38" i="60"/>
  <c r="E38" i="60"/>
  <c r="C30" i="63"/>
  <c r="Y15" i="68"/>
  <c r="C44" i="45"/>
  <c r="V5" i="68"/>
  <c r="V17" i="68" s="1"/>
  <c r="E41" i="52"/>
  <c r="B41" i="52"/>
  <c r="E40" i="51"/>
  <c r="B40" i="51"/>
  <c r="C35" i="65"/>
  <c r="AD14" i="68"/>
  <c r="AG11" i="68"/>
  <c r="C39" i="55"/>
  <c r="AA10" i="68"/>
  <c r="C39" i="53"/>
  <c r="B60" i="62"/>
  <c r="E60" i="62"/>
  <c r="C61" i="62" s="1"/>
  <c r="E41" i="49"/>
  <c r="B41" i="49"/>
  <c r="B28" i="74"/>
  <c r="E28" i="74"/>
  <c r="C29" i="74" s="1"/>
  <c r="E29" i="75" l="1"/>
  <c r="C30" i="75" s="1"/>
  <c r="B29" i="75"/>
  <c r="C41" i="51"/>
  <c r="AB8" i="68"/>
  <c r="E44" i="45"/>
  <c r="B44" i="45"/>
  <c r="E61" i="62"/>
  <c r="B61" i="62"/>
  <c r="E39" i="55"/>
  <c r="B39" i="55"/>
  <c r="AH12" i="68"/>
  <c r="C39" i="60"/>
  <c r="E39" i="53"/>
  <c r="B39" i="53"/>
  <c r="AB7" i="68"/>
  <c r="C44" i="50"/>
  <c r="Y6" i="68"/>
  <c r="C42" i="49"/>
  <c r="B35" i="65"/>
  <c r="E35" i="65"/>
  <c r="AD9" i="68"/>
  <c r="C42" i="52"/>
  <c r="B30" i="63"/>
  <c r="E30" i="63"/>
  <c r="B29" i="74"/>
  <c r="E29" i="74"/>
  <c r="C30" i="74" s="1"/>
  <c r="E30" i="75" l="1"/>
  <c r="C31" i="75" s="1"/>
  <c r="B30" i="75"/>
  <c r="E42" i="52"/>
  <c r="B42" i="52"/>
  <c r="E42" i="49"/>
  <c r="B42" i="49"/>
  <c r="C40" i="53"/>
  <c r="AB10" i="68"/>
  <c r="C40" i="55"/>
  <c r="AH11" i="68"/>
  <c r="W5" i="68"/>
  <c r="W17" i="68" s="1"/>
  <c r="X5" i="68"/>
  <c r="C45" i="45"/>
  <c r="AE14" i="68"/>
  <c r="C36" i="65"/>
  <c r="E44" i="50"/>
  <c r="B44" i="50"/>
  <c r="E39" i="60"/>
  <c r="B39" i="60"/>
  <c r="C31" i="63"/>
  <c r="Z15" i="68"/>
  <c r="B41" i="51"/>
  <c r="E41" i="51"/>
  <c r="E30" i="74"/>
  <c r="C31" i="74" s="1"/>
  <c r="B30" i="74"/>
  <c r="B31" i="75" l="1"/>
  <c r="E31" i="75"/>
  <c r="C32" i="75" s="1"/>
  <c r="C42" i="51"/>
  <c r="AC8" i="68"/>
  <c r="C40" i="60"/>
  <c r="AI12" i="68"/>
  <c r="B45" i="45"/>
  <c r="E45" i="45"/>
  <c r="C46" i="45" s="1"/>
  <c r="E40" i="55"/>
  <c r="B40" i="55"/>
  <c r="Z6" i="68"/>
  <c r="C43" i="49"/>
  <c r="B31" i="63"/>
  <c r="E31" i="63"/>
  <c r="C45" i="50"/>
  <c r="AC7" i="68"/>
  <c r="CJ5" i="68"/>
  <c r="CJ17" i="68" s="1"/>
  <c r="X17" i="68"/>
  <c r="B36" i="65"/>
  <c r="E36" i="65"/>
  <c r="B40" i="53"/>
  <c r="E40" i="53"/>
  <c r="AE9" i="68"/>
  <c r="C43" i="52"/>
  <c r="B31" i="74"/>
  <c r="E31" i="74"/>
  <c r="C32" i="74" s="1"/>
  <c r="B32" i="75" l="1"/>
  <c r="E32" i="75"/>
  <c r="C33" i="75" s="1"/>
  <c r="B43" i="52"/>
  <c r="E43" i="52"/>
  <c r="B45" i="50"/>
  <c r="E45" i="50"/>
  <c r="C41" i="53"/>
  <c r="AC10" i="68"/>
  <c r="AA15" i="68"/>
  <c r="C32" i="63"/>
  <c r="AF14" i="68"/>
  <c r="C37" i="65"/>
  <c r="C41" i="55"/>
  <c r="AI11" i="68"/>
  <c r="B40" i="60"/>
  <c r="E40" i="60"/>
  <c r="E43" i="49"/>
  <c r="B43" i="49"/>
  <c r="E46" i="45"/>
  <c r="B46" i="45"/>
  <c r="E42" i="51"/>
  <c r="B42" i="51"/>
  <c r="B32" i="74"/>
  <c r="E32" i="74"/>
  <c r="C33" i="74" s="1"/>
  <c r="B33" i="75" l="1"/>
  <c r="E33" i="75"/>
  <c r="C34" i="75" s="1"/>
  <c r="AJ12" i="68"/>
  <c r="C41" i="60"/>
  <c r="E32" i="63"/>
  <c r="B32" i="63"/>
  <c r="AD7" i="68"/>
  <c r="C46" i="50"/>
  <c r="AD8" i="68"/>
  <c r="C43" i="51"/>
  <c r="AA6" i="68"/>
  <c r="C44" i="49"/>
  <c r="E41" i="55"/>
  <c r="B41" i="55"/>
  <c r="AF9" i="68"/>
  <c r="C44" i="52"/>
  <c r="B37" i="65"/>
  <c r="E37" i="65"/>
  <c r="Y5" i="68"/>
  <c r="Y17" i="68" s="1"/>
  <c r="C47" i="45"/>
  <c r="B41" i="53"/>
  <c r="E41" i="53"/>
  <c r="B33" i="74"/>
  <c r="E33" i="74"/>
  <c r="C34" i="74" s="1"/>
  <c r="E34" i="75" l="1"/>
  <c r="C35" i="75" s="1"/>
  <c r="B34" i="75"/>
  <c r="C42" i="53"/>
  <c r="AD10" i="68"/>
  <c r="C38" i="65"/>
  <c r="AG14" i="68"/>
  <c r="B43" i="51"/>
  <c r="E43" i="51"/>
  <c r="C33" i="63"/>
  <c r="AB15" i="68"/>
  <c r="C42" i="55"/>
  <c r="AJ11" i="68"/>
  <c r="B47" i="45"/>
  <c r="E47" i="45"/>
  <c r="B44" i="52"/>
  <c r="E44" i="52"/>
  <c r="B44" i="49"/>
  <c r="E44" i="49"/>
  <c r="B46" i="50"/>
  <c r="E46" i="50"/>
  <c r="E41" i="60"/>
  <c r="AK12" i="68" s="1"/>
  <c r="B41" i="60"/>
  <c r="E34" i="74"/>
  <c r="C35" i="74" s="1"/>
  <c r="B34" i="74"/>
  <c r="E35" i="75" l="1"/>
  <c r="C36" i="75" s="1"/>
  <c r="B35" i="75"/>
  <c r="E42" i="53"/>
  <c r="B42" i="53"/>
  <c r="C45" i="49"/>
  <c r="AB6" i="68"/>
  <c r="C48" i="45"/>
  <c r="Z5" i="68"/>
  <c r="Z17" i="68" s="1"/>
  <c r="B33" i="63"/>
  <c r="E33" i="63"/>
  <c r="E38" i="65"/>
  <c r="B38" i="65"/>
  <c r="B42" i="55"/>
  <c r="E42" i="55"/>
  <c r="AE7" i="68"/>
  <c r="C47" i="50"/>
  <c r="C45" i="52"/>
  <c r="AG9" i="68"/>
  <c r="AE8" i="68"/>
  <c r="C44" i="51"/>
  <c r="B35" i="74"/>
  <c r="E35" i="74"/>
  <c r="C36" i="74" s="1"/>
  <c r="E36" i="75" l="1"/>
  <c r="C37" i="75" s="1"/>
  <c r="B36" i="75"/>
  <c r="E48" i="45"/>
  <c r="B48" i="45"/>
  <c r="AK11" i="68"/>
  <c r="C43" i="55"/>
  <c r="C34" i="63"/>
  <c r="AC15" i="68"/>
  <c r="C39" i="65"/>
  <c r="AH14" i="68"/>
  <c r="C43" i="53"/>
  <c r="AE10" i="68"/>
  <c r="E45" i="52"/>
  <c r="B45" i="52"/>
  <c r="B45" i="49"/>
  <c r="E45" i="49"/>
  <c r="B44" i="51"/>
  <c r="E44" i="51"/>
  <c r="B47" i="50"/>
  <c r="E47" i="50"/>
  <c r="B36" i="74"/>
  <c r="E36" i="74"/>
  <c r="C37" i="74" s="1"/>
  <c r="E37" i="75" l="1"/>
  <c r="C38" i="75" s="1"/>
  <c r="B37" i="75"/>
  <c r="AF8" i="68"/>
  <c r="C45" i="51"/>
  <c r="B43" i="55"/>
  <c r="E43" i="55"/>
  <c r="AH9" i="68"/>
  <c r="C46" i="52"/>
  <c r="E39" i="65"/>
  <c r="B39" i="65"/>
  <c r="C48" i="50"/>
  <c r="AF7" i="68"/>
  <c r="C46" i="49"/>
  <c r="AC6" i="68"/>
  <c r="B43" i="53"/>
  <c r="E43" i="53"/>
  <c r="B34" i="63"/>
  <c r="E34" i="63"/>
  <c r="AA5" i="68"/>
  <c r="AA17" i="68" s="1"/>
  <c r="C49" i="45"/>
  <c r="B37" i="74"/>
  <c r="E37" i="74"/>
  <c r="C38" i="74" s="1"/>
  <c r="E38" i="75" l="1"/>
  <c r="C39" i="75" s="1"/>
  <c r="B38" i="75"/>
  <c r="C44" i="55"/>
  <c r="AL11" i="68"/>
  <c r="E46" i="49"/>
  <c r="B46" i="49"/>
  <c r="AI14" i="68"/>
  <c r="C40" i="65"/>
  <c r="C35" i="63"/>
  <c r="AD15" i="68"/>
  <c r="E49" i="45"/>
  <c r="B49" i="45"/>
  <c r="AF10" i="68"/>
  <c r="C44" i="53"/>
  <c r="E46" i="52"/>
  <c r="B46" i="52"/>
  <c r="E45" i="51"/>
  <c r="B45" i="51"/>
  <c r="B48" i="50"/>
  <c r="E48" i="50"/>
  <c r="E38" i="74"/>
  <c r="C39" i="74" s="1"/>
  <c r="B38" i="74"/>
  <c r="B39" i="75" l="1"/>
  <c r="E39" i="75"/>
  <c r="C40" i="75" s="1"/>
  <c r="C46" i="51"/>
  <c r="AG8" i="68"/>
  <c r="B35" i="63"/>
  <c r="E35" i="63"/>
  <c r="AD6" i="68"/>
  <c r="C47" i="49"/>
  <c r="B44" i="53"/>
  <c r="E44" i="53"/>
  <c r="AG7" i="68"/>
  <c r="C49" i="50"/>
  <c r="B40" i="65"/>
  <c r="E40" i="65"/>
  <c r="AJ14" i="68" s="1"/>
  <c r="AI9" i="68"/>
  <c r="C47" i="52"/>
  <c r="AB5" i="68"/>
  <c r="AB17" i="68" s="1"/>
  <c r="C50" i="45"/>
  <c r="E44" i="55"/>
  <c r="B44" i="55"/>
  <c r="B39" i="74"/>
  <c r="E39" i="74"/>
  <c r="C40" i="74" s="1"/>
  <c r="B40" i="75" l="1"/>
  <c r="E40" i="75"/>
  <c r="C41" i="75" s="1"/>
  <c r="B50" i="45"/>
  <c r="E50" i="45"/>
  <c r="C36" i="63"/>
  <c r="AE15" i="68"/>
  <c r="B47" i="52"/>
  <c r="E47" i="52"/>
  <c r="E49" i="50"/>
  <c r="B49" i="50"/>
  <c r="B47" i="49"/>
  <c r="E47" i="49"/>
  <c r="AG10" i="68"/>
  <c r="C45" i="53"/>
  <c r="C45" i="55"/>
  <c r="AM11" i="68"/>
  <c r="E46" i="51"/>
  <c r="B46" i="51"/>
  <c r="B40" i="74"/>
  <c r="E40" i="74"/>
  <c r="C41" i="74" s="1"/>
  <c r="B41" i="75" l="1"/>
  <c r="E41" i="75"/>
  <c r="C42" i="75" s="1"/>
  <c r="E36" i="63"/>
  <c r="B36" i="63"/>
  <c r="E45" i="53"/>
  <c r="B45" i="53"/>
  <c r="C48" i="49"/>
  <c r="AE6" i="68"/>
  <c r="AJ9" i="68"/>
  <c r="C48" i="52"/>
  <c r="AC5" i="68"/>
  <c r="AC17" i="68" s="1"/>
  <c r="C51" i="45"/>
  <c r="AH8" i="68"/>
  <c r="C47" i="51"/>
  <c r="C50" i="50"/>
  <c r="AH7" i="68"/>
  <c r="E45" i="55"/>
  <c r="B45" i="55"/>
  <c r="B41" i="74"/>
  <c r="E41" i="74"/>
  <c r="C42" i="74" s="1"/>
  <c r="E42" i="75" l="1"/>
  <c r="B42" i="75"/>
  <c r="B51" i="45"/>
  <c r="E51" i="45"/>
  <c r="E50" i="50"/>
  <c r="B50" i="50"/>
  <c r="B47" i="51"/>
  <c r="E47" i="51"/>
  <c r="E48" i="52"/>
  <c r="B48" i="52"/>
  <c r="AN11" i="68"/>
  <c r="C46" i="55"/>
  <c r="C46" i="53"/>
  <c r="AH10" i="68"/>
  <c r="E48" i="49"/>
  <c r="B48" i="49"/>
  <c r="AF15" i="68"/>
  <c r="C37" i="63"/>
  <c r="E42" i="74"/>
  <c r="B42" i="74"/>
  <c r="B37" i="63" l="1"/>
  <c r="E37" i="63"/>
  <c r="E46" i="53"/>
  <c r="B46" i="53"/>
  <c r="AK9" i="68"/>
  <c r="C49" i="52"/>
  <c r="AI7" i="68"/>
  <c r="C51" i="50"/>
  <c r="B46" i="55"/>
  <c r="E46" i="55"/>
  <c r="C48" i="51"/>
  <c r="AI8" i="68"/>
  <c r="AD5" i="68"/>
  <c r="AD17" i="68" s="1"/>
  <c r="C52" i="45"/>
  <c r="AF6" i="68"/>
  <c r="C49" i="49"/>
  <c r="E49" i="49" l="1"/>
  <c r="B49" i="49"/>
  <c r="E51" i="50"/>
  <c r="B51" i="50"/>
  <c r="AI10" i="68"/>
  <c r="C47" i="53"/>
  <c r="E48" i="51"/>
  <c r="B48" i="51"/>
  <c r="E52" i="45"/>
  <c r="B52" i="45"/>
  <c r="C47" i="55"/>
  <c r="AO11" i="68"/>
  <c r="B49" i="52"/>
  <c r="E49" i="52"/>
  <c r="C38" i="63"/>
  <c r="AG15" i="68"/>
  <c r="C53" i="45" l="1"/>
  <c r="AE5" i="68"/>
  <c r="AE17" i="68" s="1"/>
  <c r="B38" i="63"/>
  <c r="E38" i="63"/>
  <c r="B47" i="55"/>
  <c r="E47" i="55"/>
  <c r="C49" i="51"/>
  <c r="AJ8" i="68"/>
  <c r="AJ7" i="68"/>
  <c r="C52" i="50"/>
  <c r="AL9" i="68"/>
  <c r="C50" i="52"/>
  <c r="B47" i="53"/>
  <c r="E47" i="53"/>
  <c r="C50" i="49"/>
  <c r="AG6" i="68"/>
  <c r="AG17" i="68" s="1"/>
  <c r="B53" i="45" l="1"/>
  <c r="E53" i="45"/>
  <c r="AF5" i="68" s="1"/>
  <c r="AF17" i="68" s="1"/>
  <c r="E50" i="52"/>
  <c r="B50" i="52"/>
  <c r="AH15" i="68"/>
  <c r="C39" i="63"/>
  <c r="E50" i="49"/>
  <c r="B50" i="49"/>
  <c r="E49" i="51"/>
  <c r="B49" i="51"/>
  <c r="AJ10" i="68"/>
  <c r="C48" i="53"/>
  <c r="E52" i="50"/>
  <c r="B52" i="50"/>
  <c r="AP11" i="68"/>
  <c r="C48" i="55"/>
  <c r="AK7" i="68" l="1"/>
  <c r="C53" i="50"/>
  <c r="C50" i="51"/>
  <c r="AK8" i="68"/>
  <c r="B48" i="55"/>
  <c r="E48" i="55"/>
  <c r="B48" i="53"/>
  <c r="E48" i="53"/>
  <c r="AH6" i="68"/>
  <c r="AH17" i="68" s="1"/>
  <c r="C51" i="49"/>
  <c r="AM9" i="68"/>
  <c r="C51" i="52"/>
  <c r="E39" i="63"/>
  <c r="B39" i="63"/>
  <c r="AI15" i="68" l="1"/>
  <c r="C40" i="63"/>
  <c r="B51" i="52"/>
  <c r="E51" i="52"/>
  <c r="C49" i="53"/>
  <c r="AK10" i="68"/>
  <c r="E50" i="51"/>
  <c r="B50" i="51"/>
  <c r="B51" i="49"/>
  <c r="E51" i="49"/>
  <c r="C49" i="55"/>
  <c r="AQ11" i="68"/>
  <c r="E53" i="50"/>
  <c r="B53" i="50"/>
  <c r="AL7" i="68" l="1"/>
  <c r="C54" i="50"/>
  <c r="AN9" i="68"/>
  <c r="C52" i="52"/>
  <c r="E49" i="55"/>
  <c r="B49" i="55"/>
  <c r="C51" i="51"/>
  <c r="AL8" i="68"/>
  <c r="B49" i="53"/>
  <c r="E49" i="53"/>
  <c r="C52" i="49"/>
  <c r="AI6" i="68"/>
  <c r="AI17" i="68" s="1"/>
  <c r="B40" i="63"/>
  <c r="E40" i="63"/>
  <c r="AJ15" i="68" s="1"/>
  <c r="C50" i="55" l="1"/>
  <c r="AR11" i="68"/>
  <c r="E52" i="52"/>
  <c r="B52" i="52"/>
  <c r="B52" i="49"/>
  <c r="E52" i="49"/>
  <c r="B51" i="51"/>
  <c r="E51" i="51"/>
  <c r="AL10" i="68"/>
  <c r="C50" i="53"/>
  <c r="B54" i="50"/>
  <c r="E54" i="50"/>
  <c r="AM7" i="68" l="1"/>
  <c r="C55" i="50"/>
  <c r="B50" i="55"/>
  <c r="E50" i="55"/>
  <c r="AM8" i="68"/>
  <c r="C52" i="51"/>
  <c r="AO9" i="68"/>
  <c r="C53" i="52"/>
  <c r="E50" i="53"/>
  <c r="B50" i="53"/>
  <c r="C53" i="49"/>
  <c r="AJ6" i="68"/>
  <c r="AJ17" i="68" s="1"/>
  <c r="C51" i="53" l="1"/>
  <c r="AM10" i="68"/>
  <c r="E53" i="52"/>
  <c r="B53" i="52"/>
  <c r="C51" i="55"/>
  <c r="AS11" i="68"/>
  <c r="B53" i="49"/>
  <c r="E53" i="49"/>
  <c r="E52" i="51"/>
  <c r="B52" i="51"/>
  <c r="E55" i="50"/>
  <c r="B55" i="50"/>
  <c r="AK6" i="68" l="1"/>
  <c r="AK17" i="68" s="1"/>
  <c r="C54" i="49"/>
  <c r="C56" i="50"/>
  <c r="AN7" i="68"/>
  <c r="AP9" i="68"/>
  <c r="C54" i="52"/>
  <c r="AN8" i="68"/>
  <c r="C53" i="51"/>
  <c r="B51" i="55"/>
  <c r="E51" i="55"/>
  <c r="E51" i="53"/>
  <c r="B51" i="53"/>
  <c r="E53" i="51" l="1"/>
  <c r="B53" i="51"/>
  <c r="E56" i="50"/>
  <c r="B56" i="50"/>
  <c r="C52" i="55"/>
  <c r="AT11" i="68"/>
  <c r="E54" i="52"/>
  <c r="B54" i="52"/>
  <c r="E54" i="49"/>
  <c r="B54" i="49"/>
  <c r="AN10" i="68"/>
  <c r="C52" i="53"/>
  <c r="E52" i="53" l="1"/>
  <c r="B52" i="53"/>
  <c r="C55" i="52"/>
  <c r="AQ9" i="68"/>
  <c r="AO7" i="68"/>
  <c r="C57" i="50"/>
  <c r="AL6" i="68"/>
  <c r="AL17" i="68" s="1"/>
  <c r="C55" i="49"/>
  <c r="E52" i="55"/>
  <c r="B52" i="55"/>
  <c r="C54" i="51"/>
  <c r="AO8" i="68"/>
  <c r="B55" i="49" l="1"/>
  <c r="E55" i="49"/>
  <c r="B55" i="52"/>
  <c r="E55" i="52"/>
  <c r="B54" i="51"/>
  <c r="E54" i="51"/>
  <c r="E57" i="50"/>
  <c r="B57" i="50"/>
  <c r="C53" i="55"/>
  <c r="AU11" i="68"/>
  <c r="AO10" i="68"/>
  <c r="C53" i="53"/>
  <c r="E53" i="53" l="1"/>
  <c r="B53" i="53"/>
  <c r="C56" i="52"/>
  <c r="AR9" i="68"/>
  <c r="C56" i="49"/>
  <c r="AM6" i="68"/>
  <c r="AM17" i="68" s="1"/>
  <c r="AP7" i="68"/>
  <c r="C58" i="50"/>
  <c r="C55" i="51"/>
  <c r="AP8" i="68"/>
  <c r="E53" i="55"/>
  <c r="B53" i="55"/>
  <c r="AV11" i="68" l="1"/>
  <c r="C54" i="55"/>
  <c r="E58" i="50"/>
  <c r="B58" i="50"/>
  <c r="E56" i="52"/>
  <c r="B56" i="52"/>
  <c r="B55" i="51"/>
  <c r="E55" i="51"/>
  <c r="E56" i="49"/>
  <c r="B56" i="49"/>
  <c r="C54" i="53"/>
  <c r="AP10" i="68"/>
  <c r="C56" i="51" l="1"/>
  <c r="AQ8" i="68"/>
  <c r="B54" i="53"/>
  <c r="E54" i="53"/>
  <c r="AQ7" i="68"/>
  <c r="C59" i="50"/>
  <c r="E54" i="55"/>
  <c r="B54" i="55"/>
  <c r="AN6" i="68"/>
  <c r="AN17" i="68" s="1"/>
  <c r="C57" i="49"/>
  <c r="AS9" i="68"/>
  <c r="C57" i="52"/>
  <c r="E57" i="52" l="1"/>
  <c r="B57" i="52"/>
  <c r="AQ10" i="68"/>
  <c r="C55" i="53"/>
  <c r="C55" i="55"/>
  <c r="AW11" i="68"/>
  <c r="B57" i="49"/>
  <c r="E57" i="49"/>
  <c r="E59" i="50"/>
  <c r="B59" i="50"/>
  <c r="E56" i="51"/>
  <c r="B56" i="51"/>
  <c r="C58" i="49" l="1"/>
  <c r="AO6" i="68"/>
  <c r="AO17" i="68" s="1"/>
  <c r="B55" i="53"/>
  <c r="E55" i="53"/>
  <c r="AR8" i="68"/>
  <c r="C57" i="51"/>
  <c r="AR7" i="68"/>
  <c r="C60" i="50"/>
  <c r="B55" i="55"/>
  <c r="E55" i="55"/>
  <c r="C58" i="52"/>
  <c r="AT9" i="68"/>
  <c r="E60" i="50" l="1"/>
  <c r="B60" i="50"/>
  <c r="C56" i="53"/>
  <c r="AR10" i="68"/>
  <c r="B58" i="52"/>
  <c r="E58" i="52"/>
  <c r="B57" i="51"/>
  <c r="E57" i="51"/>
  <c r="C56" i="55"/>
  <c r="AX11" i="68"/>
  <c r="E58" i="49"/>
  <c r="B58" i="49"/>
  <c r="C58" i="51" l="1"/>
  <c r="AS8" i="68"/>
  <c r="C59" i="49"/>
  <c r="AP6" i="68"/>
  <c r="AP17" i="68" s="1"/>
  <c r="B56" i="53"/>
  <c r="E56" i="53"/>
  <c r="C59" i="52"/>
  <c r="AU9" i="68"/>
  <c r="E56" i="55"/>
  <c r="B56" i="55"/>
  <c r="C61" i="50"/>
  <c r="AS7" i="68"/>
  <c r="B59" i="49" l="1"/>
  <c r="E59" i="49"/>
  <c r="B61" i="50"/>
  <c r="E61" i="50"/>
  <c r="E59" i="52"/>
  <c r="B59" i="52"/>
  <c r="AS10" i="68"/>
  <c r="C57" i="53"/>
  <c r="AY11" i="68"/>
  <c r="C57" i="55"/>
  <c r="E58" i="51"/>
  <c r="B58" i="51"/>
  <c r="B57" i="53" l="1"/>
  <c r="E57" i="53"/>
  <c r="C62" i="50"/>
  <c r="AT7" i="68"/>
  <c r="E57" i="55"/>
  <c r="B57" i="55"/>
  <c r="C60" i="49"/>
  <c r="AQ6" i="68"/>
  <c r="AQ17" i="68" s="1"/>
  <c r="C59" i="51"/>
  <c r="AT8" i="68"/>
  <c r="AV9" i="68"/>
  <c r="C60" i="52"/>
  <c r="E60" i="49" l="1"/>
  <c r="B60" i="49"/>
  <c r="E62" i="50"/>
  <c r="B62" i="50"/>
  <c r="C58" i="53"/>
  <c r="AT10" i="68"/>
  <c r="E60" i="52"/>
  <c r="B60" i="52"/>
  <c r="E59" i="51"/>
  <c r="B59" i="51"/>
  <c r="AZ11" i="68"/>
  <c r="C58" i="55"/>
  <c r="AW9" i="68" l="1"/>
  <c r="C61" i="52"/>
  <c r="E58" i="55"/>
  <c r="B58" i="55"/>
  <c r="C63" i="50"/>
  <c r="AU7" i="68"/>
  <c r="AU8" i="68"/>
  <c r="C60" i="51"/>
  <c r="B58" i="53"/>
  <c r="E58" i="53"/>
  <c r="AR6" i="68"/>
  <c r="AR17" i="68" s="1"/>
  <c r="C61" i="49"/>
  <c r="E61" i="49" l="1"/>
  <c r="B61" i="49"/>
  <c r="E60" i="51"/>
  <c r="B60" i="51"/>
  <c r="BA11" i="68"/>
  <c r="C59" i="55"/>
  <c r="E61" i="52"/>
  <c r="B61" i="52"/>
  <c r="AU10" i="68"/>
  <c r="C59" i="53"/>
  <c r="B63" i="50"/>
  <c r="E63" i="50"/>
  <c r="AV7" i="68" l="1"/>
  <c r="C64" i="50"/>
  <c r="AV8" i="68"/>
  <c r="C61" i="51"/>
  <c r="AX9" i="68"/>
  <c r="C62" i="52"/>
  <c r="B59" i="53"/>
  <c r="E59" i="53"/>
  <c r="E59" i="55"/>
  <c r="B59" i="55"/>
  <c r="AS6" i="68"/>
  <c r="AS17" i="68" s="1"/>
  <c r="C62" i="49"/>
  <c r="E62" i="49" l="1"/>
  <c r="B62" i="49"/>
  <c r="C60" i="53"/>
  <c r="AV10" i="68"/>
  <c r="E61" i="51"/>
  <c r="B61" i="51"/>
  <c r="E62" i="52"/>
  <c r="B62" i="52"/>
  <c r="E64" i="50"/>
  <c r="B64" i="50"/>
  <c r="BB11" i="68"/>
  <c r="C60" i="55"/>
  <c r="B60" i="55" l="1"/>
  <c r="E60" i="55"/>
  <c r="AW7" i="68"/>
  <c r="C65" i="50"/>
  <c r="E60" i="53"/>
  <c r="B60" i="53"/>
  <c r="C63" i="52"/>
  <c r="AY9" i="68"/>
  <c r="AW8" i="68"/>
  <c r="C62" i="51"/>
  <c r="C63" i="49"/>
  <c r="AT6" i="68"/>
  <c r="AT17" i="68" s="1"/>
  <c r="C61" i="53" l="1"/>
  <c r="AW10" i="68"/>
  <c r="B63" i="49"/>
  <c r="E63" i="49"/>
  <c r="E63" i="52"/>
  <c r="B63" i="52"/>
  <c r="B65" i="50"/>
  <c r="E65" i="50"/>
  <c r="AX7" i="68" s="1"/>
  <c r="B62" i="51"/>
  <c r="E62" i="51"/>
  <c r="C61" i="55"/>
  <c r="BC11" i="68"/>
  <c r="BC17" i="68" s="1"/>
  <c r="E61" i="55" l="1"/>
  <c r="B61" i="55"/>
  <c r="C64" i="49"/>
  <c r="AU6" i="68"/>
  <c r="AU17" i="68" s="1"/>
  <c r="C63" i="51"/>
  <c r="AX8" i="68"/>
  <c r="AZ9" i="68"/>
  <c r="C64" i="52"/>
  <c r="E61" i="53"/>
  <c r="B61" i="53"/>
  <c r="B64" i="49" l="1"/>
  <c r="E64" i="49"/>
  <c r="C62" i="53"/>
  <c r="AX10" i="68"/>
  <c r="AX17" i="68" s="1"/>
  <c r="E63" i="51"/>
  <c r="B63" i="51"/>
  <c r="BD11" i="68"/>
  <c r="BD17" i="68" s="1"/>
  <c r="C62" i="55"/>
  <c r="E64" i="52"/>
  <c r="B64" i="52"/>
  <c r="B62" i="53" l="1"/>
  <c r="E62" i="53"/>
  <c r="AV6" i="68"/>
  <c r="AV17" i="68" s="1"/>
  <c r="C65" i="49"/>
  <c r="B62" i="55"/>
  <c r="E62" i="55"/>
  <c r="BE11" i="68" s="1"/>
  <c r="BE17" i="68" s="1"/>
  <c r="C65" i="52"/>
  <c r="BA9" i="68"/>
  <c r="AY8" i="68"/>
  <c r="C64" i="51"/>
  <c r="E65" i="52" l="1"/>
  <c r="BB9" i="68" s="1"/>
  <c r="B65" i="52"/>
  <c r="E64" i="51"/>
  <c r="B64" i="51"/>
  <c r="E65" i="49"/>
  <c r="AW6" i="68" s="1"/>
  <c r="AW17" i="68" s="1"/>
  <c r="B65" i="49"/>
  <c r="C63" i="53"/>
  <c r="AY10" i="68"/>
  <c r="AY17" i="68" s="1"/>
  <c r="C65" i="51" l="1"/>
  <c r="AZ8" i="68"/>
  <c r="B63" i="53"/>
  <c r="E63" i="53"/>
  <c r="C64" i="53" l="1"/>
  <c r="AZ10" i="68"/>
  <c r="AZ17" i="68" s="1"/>
  <c r="B65" i="51"/>
  <c r="E65" i="51"/>
  <c r="BA8" i="68" s="1"/>
  <c r="B64" i="53" l="1"/>
  <c r="E64" i="53"/>
  <c r="C65" i="53" l="1"/>
  <c r="BA10" i="68"/>
  <c r="BA17" i="68" s="1"/>
  <c r="B65" i="53" l="1"/>
  <c r="E65" i="53"/>
  <c r="BB10" i="68" s="1"/>
  <c r="BB17" i="68" s="1"/>
</calcChain>
</file>

<file path=xl/sharedStrings.xml><?xml version="1.0" encoding="utf-8"?>
<sst xmlns="http://schemas.openxmlformats.org/spreadsheetml/2006/main" count="508" uniqueCount="127">
  <si>
    <t>Op Bal</t>
  </si>
  <si>
    <t>Repaid</t>
  </si>
  <si>
    <t>Clos bal</t>
  </si>
  <si>
    <t>This Month</t>
  </si>
  <si>
    <t>Plant &amp; Equip F Trust</t>
  </si>
  <si>
    <t>Total Plant &amp; Equipment</t>
  </si>
  <si>
    <t>HP Motor Vehicles</t>
  </si>
  <si>
    <t>Total OS</t>
  </si>
  <si>
    <t>Year</t>
  </si>
  <si>
    <t>Equipment</t>
  </si>
  <si>
    <t>Interest</t>
  </si>
  <si>
    <t>No</t>
  </si>
  <si>
    <t>Monthly HP Interest Analysis</t>
  </si>
  <si>
    <t>Agreement</t>
  </si>
  <si>
    <t>Total</t>
  </si>
  <si>
    <t>Total Charges</t>
  </si>
  <si>
    <t>Reverse Accrual</t>
  </si>
  <si>
    <t>Nominal Total</t>
  </si>
  <si>
    <t>Hire Purchase Schedule to</t>
  </si>
  <si>
    <t>Final Accrual</t>
  </si>
  <si>
    <t>HP Interest</t>
  </si>
  <si>
    <t>Balance</t>
  </si>
  <si>
    <t>Open</t>
  </si>
  <si>
    <t>Closing</t>
  </si>
  <si>
    <t>Capital</t>
  </si>
  <si>
    <t>Type</t>
  </si>
  <si>
    <t>Repayable</t>
  </si>
  <si>
    <t>Total Loans</t>
  </si>
  <si>
    <t>F/Loan</t>
  </si>
  <si>
    <t>Introduced</t>
  </si>
  <si>
    <t>Total HP</t>
  </si>
  <si>
    <t>Plant &amp; Equip Other</t>
  </si>
  <si>
    <t>Plant &amp; Equip B Mercantile</t>
  </si>
  <si>
    <t>Chk</t>
  </si>
  <si>
    <t>Grand Total</t>
  </si>
  <si>
    <t>Monthly HP Capital Analysis</t>
  </si>
  <si>
    <t>HP</t>
  </si>
  <si>
    <t>Bank</t>
  </si>
  <si>
    <t>Year 1</t>
  </si>
  <si>
    <t>Year 6+</t>
  </si>
  <si>
    <t>Year 2</t>
  </si>
  <si>
    <t>Year 3-5</t>
  </si>
  <si>
    <t>True Interest Rate</t>
  </si>
  <si>
    <t>2007/8</t>
  </si>
  <si>
    <t>2008/9</t>
  </si>
  <si>
    <t>2009/10</t>
  </si>
  <si>
    <t>2010/11</t>
  </si>
  <si>
    <t>2011/12</t>
  </si>
  <si>
    <t>Year Ended 31.03.2007</t>
  </si>
  <si>
    <t>Barclays</t>
  </si>
  <si>
    <t>2013 +</t>
  </si>
  <si>
    <t>2012/13</t>
  </si>
  <si>
    <t>Hire Purchase Overview March 2007</t>
  </si>
  <si>
    <t>Future Repayment Summary 2007+</t>
  </si>
  <si>
    <t>Year Ended 31.03.2008</t>
  </si>
  <si>
    <t>Compound</t>
  </si>
  <si>
    <t>Flat</t>
  </si>
  <si>
    <t>Hire Purchase Schedule Edgers</t>
  </si>
  <si>
    <t>Hire Purchase Schedule Cranes</t>
  </si>
  <si>
    <t>Hire Purchase Schedule Tubebender</t>
  </si>
  <si>
    <t>Hire Purchase Schedule CNC 1</t>
  </si>
  <si>
    <t>2013/14</t>
  </si>
  <si>
    <t>2015/16</t>
  </si>
  <si>
    <t>2017+</t>
  </si>
  <si>
    <t>Hire Purchase Schedule CNC 2</t>
  </si>
  <si>
    <t>Hire Purchase Schedule Paint Booth</t>
  </si>
  <si>
    <t>Hire Purchase Luton</t>
  </si>
  <si>
    <t>Hire Purchase Microsprint</t>
  </si>
  <si>
    <t>Hire Purchase passatt AK59 FVL</t>
  </si>
  <si>
    <t>EFG Loan</t>
  </si>
  <si>
    <t>Hire Purchase Cars</t>
  </si>
  <si>
    <t>Edging Machines</t>
  </si>
  <si>
    <t>Cranes</t>
  </si>
  <si>
    <t>TubeBender</t>
  </si>
  <si>
    <t>CNC Machines 1</t>
  </si>
  <si>
    <t>CNC Machines 2</t>
  </si>
  <si>
    <t>Paint Booth</t>
  </si>
  <si>
    <t>Luton</t>
  </si>
  <si>
    <t>Microsprint</t>
  </si>
  <si>
    <t>Passatt</t>
  </si>
  <si>
    <t>NW Assets</t>
  </si>
  <si>
    <t>NW Vehicles</t>
  </si>
  <si>
    <t>Mortgage</t>
  </si>
  <si>
    <t>Original</t>
  </si>
  <si>
    <t>Loan</t>
  </si>
  <si>
    <t>Date</t>
  </si>
  <si>
    <t>No of</t>
  </si>
  <si>
    <t>Months</t>
  </si>
  <si>
    <t>Left</t>
  </si>
  <si>
    <t>Last</t>
  </si>
  <si>
    <t>Payment</t>
  </si>
  <si>
    <t>Total Bal</t>
  </si>
  <si>
    <t>Amount</t>
  </si>
  <si>
    <t>Taken Out</t>
  </si>
  <si>
    <t>to Repay</t>
  </si>
  <si>
    <t>To Pay</t>
  </si>
  <si>
    <t>Monthly</t>
  </si>
  <si>
    <t>Left to</t>
  </si>
  <si>
    <t>Repay</t>
  </si>
  <si>
    <t>Gross Loan</t>
  </si>
  <si>
    <t>P000633942</t>
  </si>
  <si>
    <t>P000635680</t>
  </si>
  <si>
    <t>P000635679</t>
  </si>
  <si>
    <t>P000817672</t>
  </si>
  <si>
    <t>P000567588</t>
  </si>
  <si>
    <t>P000579419</t>
  </si>
  <si>
    <t>P000479841</t>
  </si>
  <si>
    <t>P000795163</t>
  </si>
  <si>
    <t>P000795166</t>
  </si>
  <si>
    <t>P000804250</t>
  </si>
  <si>
    <t>P000767265</t>
  </si>
  <si>
    <t>Settlement</t>
  </si>
  <si>
    <t>Ambic Val</t>
  </si>
  <si>
    <t>Lombard</t>
  </si>
  <si>
    <t>Additional</t>
  </si>
  <si>
    <t>Loss</t>
  </si>
  <si>
    <t>Number</t>
  </si>
  <si>
    <t>HP Settlement Figures 030512</t>
  </si>
  <si>
    <t>Hire Purchase Schedule Cabinet Vision</t>
  </si>
  <si>
    <t>Funding Circle</t>
  </si>
  <si>
    <t xml:space="preserve">  CAD</t>
  </si>
  <si>
    <t>Monthly Finance Payments as at 30/04/15</t>
  </si>
  <si>
    <t>to 31/05/15</t>
  </si>
  <si>
    <t>Hire Purchase Door Making Equipment</t>
  </si>
  <si>
    <t>Hire Purchase Extraction</t>
  </si>
  <si>
    <t>Hire Purchase CNC Cutter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</si>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</sst>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mm\-yy"/>
    <numFmt numFmtId="166" formatCode="&quot;£&quot;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1">
    <xf numFmtId="0" fontId="0" fillId="0" borderId="0" xfId="0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0" fontId="0" fillId="0" borderId="1" xfId="0" applyBorder="1"/>
    <xf numFmtId="0" fontId="0" fillId="0" borderId="2" xfId="0" applyBorder="1"/>
    <xf numFmtId="2" fontId="0" fillId="0" borderId="1" xfId="0" applyNumberFormat="1" applyBorder="1"/>
    <xf numFmtId="2" fontId="0" fillId="0" borderId="2" xfId="0" applyNumberFormat="1" applyBorder="1"/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2" fillId="2" borderId="0" xfId="0" applyNumberFormat="1" applyFont="1" applyFill="1"/>
    <xf numFmtId="2" fontId="2" fillId="2" borderId="2" xfId="0" applyNumberFormat="1" applyFont="1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0" borderId="0" xfId="0" applyFont="1"/>
    <xf numFmtId="0" fontId="4" fillId="0" borderId="0" xfId="0" applyFont="1"/>
    <xf numFmtId="4" fontId="2" fillId="0" borderId="0" xfId="0" applyNumberFormat="1" applyFont="1"/>
    <xf numFmtId="4" fontId="0" fillId="0" borderId="6" xfId="0" applyNumberFormat="1" applyBorder="1"/>
    <xf numFmtId="4" fontId="0" fillId="0" borderId="0" xfId="0" applyNumberFormat="1"/>
    <xf numFmtId="0" fontId="0" fillId="0" borderId="7" xfId="0" applyBorder="1"/>
    <xf numFmtId="0" fontId="0" fillId="0" borderId="8" xfId="0" applyBorder="1"/>
    <xf numFmtId="2" fontId="0" fillId="0" borderId="7" xfId="0" applyNumberFormat="1" applyBorder="1"/>
    <xf numFmtId="2" fontId="0" fillId="0" borderId="8" xfId="0" applyNumberForma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5" fontId="4" fillId="0" borderId="0" xfId="0" applyNumberFormat="1" applyFont="1"/>
    <xf numFmtId="0" fontId="2" fillId="0" borderId="7" xfId="0" applyFont="1" applyBorder="1"/>
    <xf numFmtId="0" fontId="6" fillId="0" borderId="0" xfId="0" applyFont="1"/>
    <xf numFmtId="2" fontId="2" fillId="0" borderId="10" xfId="0" applyNumberFormat="1" applyFont="1" applyBorder="1"/>
    <xf numFmtId="0" fontId="0" fillId="2" borderId="0" xfId="0" applyFill="1"/>
    <xf numFmtId="2" fontId="0" fillId="2" borderId="0" xfId="0" applyNumberFormat="1" applyFill="1"/>
    <xf numFmtId="4" fontId="2" fillId="3" borderId="12" xfId="0" applyNumberFormat="1" applyFont="1" applyFill="1" applyBorder="1"/>
    <xf numFmtId="4" fontId="2" fillId="3" borderId="13" xfId="0" applyNumberFormat="1" applyFont="1" applyFill="1" applyBorder="1"/>
    <xf numFmtId="17" fontId="2" fillId="3" borderId="13" xfId="0" applyNumberFormat="1" applyFont="1" applyFill="1" applyBorder="1" applyAlignment="1">
      <alignment horizontal="center"/>
    </xf>
    <xf numFmtId="2" fontId="0" fillId="4" borderId="0" xfId="0" applyNumberFormat="1" applyFill="1"/>
    <xf numFmtId="0" fontId="0" fillId="4" borderId="0" xfId="0" applyFill="1"/>
    <xf numFmtId="0" fontId="7" fillId="0" borderId="0" xfId="0" applyFont="1"/>
    <xf numFmtId="4" fontId="0" fillId="5" borderId="6" xfId="0" applyNumberFormat="1" applyFill="1" applyBorder="1"/>
    <xf numFmtId="2" fontId="2" fillId="3" borderId="14" xfId="0" applyNumberFormat="1" applyFont="1" applyFill="1" applyBorder="1"/>
    <xf numFmtId="2" fontId="2" fillId="3" borderId="12" xfId="0" applyNumberFormat="1" applyFont="1" applyFill="1" applyBorder="1"/>
    <xf numFmtId="2" fontId="2" fillId="3" borderId="15" xfId="0" applyNumberFormat="1" applyFont="1" applyFill="1" applyBorder="1"/>
    <xf numFmtId="0" fontId="9" fillId="0" borderId="0" xfId="0" applyFont="1"/>
    <xf numFmtId="0" fontId="8" fillId="0" borderId="0" xfId="0" applyFont="1"/>
    <xf numFmtId="0" fontId="8" fillId="3" borderId="16" xfId="0" applyFont="1" applyFill="1" applyBorder="1" applyAlignment="1">
      <alignment horizontal="center"/>
    </xf>
    <xf numFmtId="0" fontId="8" fillId="3" borderId="10" xfId="0" applyFont="1" applyFill="1" applyBorder="1"/>
    <xf numFmtId="0" fontId="8" fillId="3" borderId="17" xfId="0" applyFont="1" applyFill="1" applyBorder="1"/>
    <xf numFmtId="0" fontId="2" fillId="3" borderId="18" xfId="0" applyFont="1" applyFill="1" applyBorder="1"/>
    <xf numFmtId="17" fontId="2" fillId="3" borderId="19" xfId="0" applyNumberFormat="1" applyFont="1" applyFill="1" applyBorder="1"/>
    <xf numFmtId="0" fontId="2" fillId="3" borderId="20" xfId="0" applyFont="1" applyFill="1" applyBorder="1" applyAlignment="1">
      <alignment horizontal="right"/>
    </xf>
    <xf numFmtId="2" fontId="2" fillId="3" borderId="7" xfId="0" applyNumberFormat="1" applyFont="1" applyFill="1" applyBorder="1"/>
    <xf numFmtId="2" fontId="2" fillId="3" borderId="0" xfId="0" applyNumberFormat="1" applyFont="1" applyFill="1"/>
    <xf numFmtId="2" fontId="2" fillId="3" borderId="8" xfId="0" applyNumberFormat="1" applyFont="1" applyFill="1" applyBorder="1"/>
    <xf numFmtId="0" fontId="10" fillId="0" borderId="0" xfId="0" applyFont="1"/>
    <xf numFmtId="0" fontId="8" fillId="3" borderId="10" xfId="0" applyFont="1" applyFill="1" applyBorder="1" applyAlignment="1">
      <alignment horizontal="center"/>
    </xf>
    <xf numFmtId="10" fontId="2" fillId="0" borderId="0" xfId="0" applyNumberFormat="1" applyFont="1"/>
    <xf numFmtId="4" fontId="0" fillId="0" borderId="12" xfId="0" applyNumberFormat="1" applyBorder="1"/>
    <xf numFmtId="4" fontId="11" fillId="0" borderId="0" xfId="0" applyNumberFormat="1" applyFont="1"/>
    <xf numFmtId="4" fontId="2" fillId="3" borderId="21" xfId="0" applyNumberFormat="1" applyFont="1" applyFill="1" applyBorder="1"/>
    <xf numFmtId="4" fontId="2" fillId="3" borderId="22" xfId="0" applyNumberFormat="1" applyFont="1" applyFill="1" applyBorder="1"/>
    <xf numFmtId="4" fontId="2" fillId="3" borderId="22" xfId="0" applyNumberFormat="1" applyFont="1" applyFill="1" applyBorder="1" applyAlignment="1">
      <alignment horizontal="center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/>
    <xf numFmtId="17" fontId="2" fillId="3" borderId="25" xfId="0" applyNumberFormat="1" applyFont="1" applyFill="1" applyBorder="1" applyAlignment="1">
      <alignment horizontal="center"/>
    </xf>
    <xf numFmtId="4" fontId="6" fillId="0" borderId="2" xfId="0" applyNumberFormat="1" applyFont="1" applyBorder="1"/>
    <xf numFmtId="4" fontId="2" fillId="3" borderId="14" xfId="0" applyNumberFormat="1" applyFont="1" applyFill="1" applyBorder="1"/>
    <xf numFmtId="4" fontId="2" fillId="3" borderId="15" xfId="0" applyNumberFormat="1" applyFont="1" applyFill="1" applyBorder="1"/>
    <xf numFmtId="4" fontId="6" fillId="0" borderId="0" xfId="0" applyNumberFormat="1" applyFont="1"/>
    <xf numFmtId="4" fontId="2" fillId="3" borderId="26" xfId="0" applyNumberFormat="1" applyFont="1" applyFill="1" applyBorder="1"/>
    <xf numFmtId="4" fontId="2" fillId="3" borderId="27" xfId="0" applyNumberFormat="1" applyFont="1" applyFill="1" applyBorder="1"/>
    <xf numFmtId="4" fontId="2" fillId="5" borderId="27" xfId="0" applyNumberFormat="1" applyFont="1" applyFill="1" applyBorder="1"/>
    <xf numFmtId="4" fontId="2" fillId="5" borderId="28" xfId="0" applyNumberFormat="1" applyFont="1" applyFill="1" applyBorder="1"/>
    <xf numFmtId="0" fontId="11" fillId="0" borderId="0" xfId="0" applyFont="1"/>
    <xf numFmtId="0" fontId="8" fillId="6" borderId="0" xfId="0" applyFont="1" applyFill="1" applyAlignment="1">
      <alignment horizontal="right"/>
    </xf>
    <xf numFmtId="0" fontId="8" fillId="6" borderId="0" xfId="0" applyFont="1" applyFill="1" applyAlignment="1">
      <alignment horizontal="center"/>
    </xf>
    <xf numFmtId="4" fontId="0" fillId="7" borderId="6" xfId="0" applyNumberFormat="1" applyFill="1" applyBorder="1"/>
    <xf numFmtId="4" fontId="0" fillId="7" borderId="12" xfId="0" applyNumberFormat="1" applyFill="1" applyBorder="1"/>
    <xf numFmtId="4" fontId="0" fillId="0" borderId="29" xfId="0" applyNumberFormat="1" applyBorder="1"/>
    <xf numFmtId="4" fontId="0" fillId="0" borderId="14" xfId="0" applyNumberFormat="1" applyBorder="1"/>
    <xf numFmtId="165" fontId="4" fillId="0" borderId="0" xfId="0" applyNumberFormat="1" applyFont="1"/>
    <xf numFmtId="165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/>
    <xf numFmtId="0" fontId="0" fillId="8" borderId="0" xfId="0" applyFill="1"/>
    <xf numFmtId="0" fontId="2" fillId="8" borderId="0" xfId="0" applyFont="1" applyFill="1" applyAlignment="1">
      <alignment horizontal="right"/>
    </xf>
    <xf numFmtId="165" fontId="0" fillId="4" borderId="0" xfId="0" applyNumberFormat="1" applyFill="1"/>
    <xf numFmtId="2" fontId="1" fillId="0" borderId="0" xfId="0" applyNumberFormat="1" applyFont="1"/>
    <xf numFmtId="2" fontId="1" fillId="4" borderId="0" xfId="0" applyNumberFormat="1" applyFont="1" applyFill="1"/>
    <xf numFmtId="10" fontId="2" fillId="0" borderId="0" xfId="1" applyNumberFormat="1" applyFont="1"/>
    <xf numFmtId="165" fontId="0" fillId="2" borderId="0" xfId="0" applyNumberFormat="1" applyFill="1"/>
    <xf numFmtId="2" fontId="1" fillId="2" borderId="0" xfId="0" applyNumberFormat="1" applyFont="1" applyFill="1"/>
    <xf numFmtId="1" fontId="1" fillId="4" borderId="0" xfId="0" applyNumberFormat="1" applyFont="1" applyFill="1"/>
    <xf numFmtId="1" fontId="0" fillId="0" borderId="0" xfId="0" applyNumberFormat="1"/>
    <xf numFmtId="2" fontId="12" fillId="2" borderId="0" xfId="0" applyNumberFormat="1" applyFont="1" applyFill="1"/>
    <xf numFmtId="0" fontId="8" fillId="0" borderId="0" xfId="0" applyFont="1" applyAlignment="1">
      <alignment horizontal="center"/>
    </xf>
    <xf numFmtId="17" fontId="8" fillId="8" borderId="0" xfId="0" applyNumberFormat="1" applyFont="1" applyFill="1" applyAlignment="1">
      <alignment horizontal="center"/>
    </xf>
    <xf numFmtId="2" fontId="5" fillId="2" borderId="0" xfId="0" applyNumberFormat="1" applyFont="1" applyFill="1"/>
    <xf numFmtId="164" fontId="0" fillId="0" borderId="0" xfId="0" applyNumberFormat="1"/>
    <xf numFmtId="1" fontId="2" fillId="0" borderId="0" xfId="0" applyNumberFormat="1" applyFont="1"/>
    <xf numFmtId="164" fontId="2" fillId="0" borderId="0" xfId="0" applyNumberFormat="1" applyFont="1"/>
    <xf numFmtId="166" fontId="0" fillId="0" borderId="0" xfId="0" applyNumberFormat="1"/>
    <xf numFmtId="166" fontId="2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17" fontId="8" fillId="8" borderId="0" xfId="0" applyNumberFormat="1" applyFont="1" applyFill="1" applyAlignment="1">
      <alignment horizontal="right"/>
    </xf>
    <xf numFmtId="17" fontId="8" fillId="8" borderId="18" xfId="0" applyNumberFormat="1" applyFont="1" applyFill="1" applyBorder="1" applyAlignment="1">
      <alignment horizontal="center"/>
    </xf>
    <xf numFmtId="17" fontId="8" fillId="8" borderId="19" xfId="0" applyNumberFormat="1" applyFont="1" applyFill="1" applyBorder="1" applyAlignment="1">
      <alignment horizontal="center"/>
    </xf>
    <xf numFmtId="17" fontId="8" fillId="8" borderId="20" xfId="0" applyNumberFormat="1" applyFont="1" applyFill="1" applyBorder="1" applyAlignment="1">
      <alignment horizontal="center"/>
    </xf>
    <xf numFmtId="2" fontId="0" fillId="5" borderId="7" xfId="0" applyNumberFormat="1" applyFill="1" applyBorder="1"/>
    <xf numFmtId="2" fontId="0" fillId="0" borderId="7" xfId="0" applyNumberFormat="1" applyBorder="1" applyAlignment="1">
      <alignment horizontal="center"/>
    </xf>
    <xf numFmtId="17" fontId="8" fillId="8" borderId="7" xfId="0" applyNumberFormat="1" applyFont="1" applyFill="1" applyBorder="1" applyAlignment="1">
      <alignment horizontal="center"/>
    </xf>
    <xf numFmtId="17" fontId="8" fillId="8" borderId="8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1" fontId="1" fillId="2" borderId="0" xfId="0" applyNumberFormat="1" applyFont="1" applyFill="1"/>
    <xf numFmtId="4" fontId="5" fillId="0" borderId="7" xfId="0" applyNumberFormat="1" applyFont="1" applyBorder="1"/>
    <xf numFmtId="165" fontId="1" fillId="2" borderId="0" xfId="0" applyNumberFormat="1" applyFont="1" applyFill="1"/>
    <xf numFmtId="0" fontId="1" fillId="2" borderId="0" xfId="0" applyFont="1" applyFill="1"/>
    <xf numFmtId="0" fontId="11" fillId="0" borderId="0" xfId="0" applyFont="1" applyAlignment="1">
      <alignment horizontal="center"/>
    </xf>
    <xf numFmtId="165" fontId="0" fillId="5" borderId="0" xfId="0" applyNumberFormat="1" applyFill="1"/>
    <xf numFmtId="2" fontId="0" fillId="5" borderId="0" xfId="0" applyNumberFormat="1" applyFill="1"/>
    <xf numFmtId="2" fontId="1" fillId="5" borderId="0" xfId="0" applyNumberFormat="1" applyFont="1" applyFill="1"/>
    <xf numFmtId="0" fontId="0" fillId="5" borderId="0" xfId="0" applyFill="1"/>
    <xf numFmtId="165" fontId="0" fillId="9" borderId="0" xfId="0" applyNumberFormat="1" applyFill="1"/>
    <xf numFmtId="2" fontId="0" fillId="9" borderId="0" xfId="0" applyNumberFormat="1" applyFill="1"/>
    <xf numFmtId="2" fontId="1" fillId="9" borderId="0" xfId="0" applyNumberFormat="1" applyFont="1" applyFill="1"/>
    <xf numFmtId="0" fontId="0" fillId="9" borderId="0" xfId="0" applyFill="1"/>
    <xf numFmtId="165" fontId="0" fillId="10" borderId="0" xfId="0" applyNumberFormat="1" applyFill="1"/>
    <xf numFmtId="2" fontId="0" fillId="10" borderId="0" xfId="0" applyNumberFormat="1" applyFill="1"/>
    <xf numFmtId="2" fontId="1" fillId="10" borderId="0" xfId="0" applyNumberFormat="1" applyFont="1" applyFill="1"/>
    <xf numFmtId="0" fontId="0" fillId="10" borderId="0" xfId="0" applyFill="1"/>
    <xf numFmtId="0" fontId="8" fillId="3" borderId="30" xfId="0" applyFont="1" applyFill="1" applyBorder="1" applyAlignment="1">
      <alignment horizontal="center"/>
    </xf>
    <xf numFmtId="0" fontId="8" fillId="3" borderId="31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K29"/>
  <sheetViews>
    <sheetView showGridLines="0" workbookViewId="0">
      <selection activeCell="I34" sqref="I34"/>
    </sheetView>
  </sheetViews>
  <sheetFormatPr defaultRowHeight="12.75" x14ac:dyDescent="0.2"/>
  <cols>
    <col min="1" max="1" width="12.28515625" style="84" customWidth="1"/>
    <col min="2" max="2" width="20.5703125" style="45" customWidth="1"/>
    <col min="3" max="3" width="11.85546875" customWidth="1"/>
    <col min="4" max="4" width="11.140625" customWidth="1"/>
    <col min="5" max="5" width="9.7109375" customWidth="1"/>
    <col min="6" max="6" width="10.7109375" customWidth="1"/>
    <col min="7" max="7" width="2.5703125" customWidth="1"/>
    <col min="8" max="8" width="11.85546875" customWidth="1"/>
    <col min="9" max="9" width="11.140625" customWidth="1"/>
    <col min="10" max="10" width="12.85546875" customWidth="1"/>
    <col min="11" max="11" width="11.140625" customWidth="1"/>
  </cols>
  <sheetData>
    <row r="2" spans="2:11" ht="18" x14ac:dyDescent="0.25">
      <c r="E2" s="15" t="s">
        <v>18</v>
      </c>
      <c r="G2" s="15"/>
      <c r="J2" s="29">
        <v>39294</v>
      </c>
    </row>
    <row r="4" spans="2:11" ht="13.5" thickBot="1" x14ac:dyDescent="0.25"/>
    <row r="5" spans="2:11" ht="13.5" thickTop="1" x14ac:dyDescent="0.2">
      <c r="C5" s="136" t="s">
        <v>3</v>
      </c>
      <c r="D5" s="137"/>
      <c r="E5" s="137"/>
      <c r="F5" s="138"/>
      <c r="G5" s="46"/>
      <c r="H5" s="136" t="s">
        <v>8</v>
      </c>
      <c r="I5" s="137"/>
      <c r="J5" s="137"/>
      <c r="K5" s="138"/>
    </row>
    <row r="6" spans="2:11" x14ac:dyDescent="0.2">
      <c r="C6" s="47" t="s">
        <v>0</v>
      </c>
      <c r="D6" s="57" t="s">
        <v>29</v>
      </c>
      <c r="E6" s="48" t="s">
        <v>1</v>
      </c>
      <c r="F6" s="49" t="s">
        <v>2</v>
      </c>
      <c r="G6" s="46"/>
      <c r="H6" s="47" t="s">
        <v>0</v>
      </c>
      <c r="I6" s="57" t="s">
        <v>29</v>
      </c>
      <c r="J6" s="48" t="s">
        <v>1</v>
      </c>
      <c r="K6" s="49" t="s">
        <v>2</v>
      </c>
    </row>
    <row r="7" spans="2:11" x14ac:dyDescent="0.2">
      <c r="C7" s="4"/>
      <c r="F7" s="5"/>
      <c r="H7" s="4"/>
      <c r="K7" s="5"/>
    </row>
    <row r="8" spans="2:11" x14ac:dyDescent="0.2">
      <c r="C8" s="6"/>
      <c r="D8" s="1"/>
      <c r="E8" s="1"/>
      <c r="F8" s="7">
        <f>+C8+D8-E8</f>
        <v>0</v>
      </c>
      <c r="G8" s="1"/>
      <c r="H8" s="6"/>
      <c r="I8" s="1"/>
      <c r="J8" s="1">
        <f>+H8-K8+I8</f>
        <v>0</v>
      </c>
      <c r="K8" s="7">
        <f>+F8</f>
        <v>0</v>
      </c>
    </row>
    <row r="9" spans="2:11" x14ac:dyDescent="0.2">
      <c r="B9" s="46" t="s">
        <v>4</v>
      </c>
      <c r="C9" s="42">
        <f>SUM(C8)</f>
        <v>0</v>
      </c>
      <c r="D9" s="43">
        <f>SUM(D8:D8)</f>
        <v>0</v>
      </c>
      <c r="E9" s="43">
        <f>SUM(E8:E8)</f>
        <v>0</v>
      </c>
      <c r="F9" s="44">
        <f>SUM(F8:F8)</f>
        <v>0</v>
      </c>
      <c r="G9" s="3"/>
      <c r="H9" s="42">
        <f>SUM(H8)</f>
        <v>0</v>
      </c>
      <c r="I9" s="43">
        <f>SUM(I8:I8)</f>
        <v>0</v>
      </c>
      <c r="J9" s="43">
        <f>SUM(J8:J8)</f>
        <v>0</v>
      </c>
      <c r="K9" s="44">
        <f>SUM(K8:K8)</f>
        <v>0</v>
      </c>
    </row>
    <row r="10" spans="2:11" x14ac:dyDescent="0.2">
      <c r="C10" s="6"/>
      <c r="D10" s="1"/>
      <c r="E10" s="1"/>
      <c r="F10" s="7"/>
      <c r="G10" s="1"/>
      <c r="H10" s="6"/>
      <c r="I10" s="1"/>
      <c r="J10" s="1"/>
      <c r="K10" s="7"/>
    </row>
    <row r="11" spans="2:11" x14ac:dyDescent="0.2">
      <c r="C11" s="6"/>
      <c r="D11" s="1"/>
      <c r="E11" s="1"/>
      <c r="F11" s="7">
        <f>+C11+D11-E11</f>
        <v>0</v>
      </c>
      <c r="G11" s="1"/>
      <c r="H11" s="6"/>
      <c r="I11" s="1"/>
      <c r="J11" s="1">
        <f>+H11-K11+I11</f>
        <v>0</v>
      </c>
      <c r="K11" s="7">
        <f>+F11</f>
        <v>0</v>
      </c>
    </row>
    <row r="12" spans="2:11" x14ac:dyDescent="0.2">
      <c r="C12" s="6"/>
      <c r="D12" s="1"/>
      <c r="E12" s="1"/>
      <c r="F12" s="7">
        <f>+C12+D12-E12</f>
        <v>0</v>
      </c>
      <c r="G12" s="1"/>
      <c r="H12" s="6"/>
      <c r="I12" s="1"/>
      <c r="J12" s="1">
        <f>+H12-K12+I12</f>
        <v>0</v>
      </c>
      <c r="K12" s="7">
        <f>+F12</f>
        <v>0</v>
      </c>
    </row>
    <row r="13" spans="2:11" x14ac:dyDescent="0.2">
      <c r="C13" s="6"/>
      <c r="D13" s="1"/>
      <c r="E13" s="1"/>
      <c r="F13" s="7">
        <f>+C13+D13-E13</f>
        <v>0</v>
      </c>
      <c r="G13" s="1"/>
      <c r="H13" s="6"/>
      <c r="I13" s="1"/>
      <c r="J13" s="1">
        <f>+H13-K13+I13</f>
        <v>0</v>
      </c>
      <c r="K13" s="7">
        <f>+F13</f>
        <v>0</v>
      </c>
    </row>
    <row r="14" spans="2:11" x14ac:dyDescent="0.2">
      <c r="C14" s="6"/>
      <c r="D14" s="1"/>
      <c r="E14" s="1"/>
      <c r="F14" s="7">
        <f>+C14+D14-E14</f>
        <v>0</v>
      </c>
      <c r="G14" s="1"/>
      <c r="H14" s="6"/>
      <c r="I14" s="1"/>
      <c r="J14" s="1">
        <f>+H14-K14+I14</f>
        <v>0</v>
      </c>
      <c r="K14" s="7">
        <f>+F14</f>
        <v>0</v>
      </c>
    </row>
    <row r="15" spans="2:11" x14ac:dyDescent="0.2">
      <c r="B15" s="46" t="s">
        <v>31</v>
      </c>
      <c r="C15" s="42">
        <f>SUM(C11:C14)</f>
        <v>0</v>
      </c>
      <c r="D15" s="43">
        <f t="shared" ref="D15:K15" si="0">SUM(D11:D14)</f>
        <v>0</v>
      </c>
      <c r="E15" s="43">
        <f t="shared" si="0"/>
        <v>0</v>
      </c>
      <c r="F15" s="44">
        <f t="shared" si="0"/>
        <v>0</v>
      </c>
      <c r="G15" s="3"/>
      <c r="H15" s="42">
        <f>SUM(H11:H14)</f>
        <v>0</v>
      </c>
      <c r="I15" s="43">
        <f t="shared" si="0"/>
        <v>0</v>
      </c>
      <c r="J15" s="43">
        <f t="shared" si="0"/>
        <v>0</v>
      </c>
      <c r="K15" s="44">
        <f t="shared" si="0"/>
        <v>0</v>
      </c>
    </row>
    <row r="16" spans="2:11" x14ac:dyDescent="0.2">
      <c r="C16" s="6"/>
      <c r="D16" s="1"/>
      <c r="E16" s="1"/>
      <c r="F16" s="7"/>
      <c r="G16" s="1"/>
      <c r="H16" s="6"/>
      <c r="I16" s="1"/>
      <c r="J16" s="1"/>
      <c r="K16" s="7"/>
    </row>
    <row r="17" spans="2:11" x14ac:dyDescent="0.2">
      <c r="B17" s="46" t="s">
        <v>5</v>
      </c>
      <c r="C17" s="42">
        <f>+C15+C9</f>
        <v>0</v>
      </c>
      <c r="D17" s="43">
        <f>+D9+D15</f>
        <v>0</v>
      </c>
      <c r="E17" s="43">
        <f>+E9+E15</f>
        <v>0</v>
      </c>
      <c r="F17" s="44">
        <f>+F9+F15</f>
        <v>0</v>
      </c>
      <c r="G17" s="3"/>
      <c r="H17" s="42">
        <f>+H15+H9</f>
        <v>0</v>
      </c>
      <c r="I17" s="43">
        <f>+I9+I15</f>
        <v>0</v>
      </c>
      <c r="J17" s="43">
        <f>+J15+J9</f>
        <v>0</v>
      </c>
      <c r="K17" s="44">
        <f>+K9+K15</f>
        <v>0</v>
      </c>
    </row>
    <row r="18" spans="2:11" x14ac:dyDescent="0.2">
      <c r="C18" s="6"/>
      <c r="D18" s="1"/>
      <c r="E18" s="1"/>
      <c r="F18" s="7"/>
      <c r="G18" s="1"/>
      <c r="H18" s="6"/>
      <c r="I18" s="1"/>
      <c r="J18" s="1"/>
      <c r="K18" s="7"/>
    </row>
    <row r="19" spans="2:11" x14ac:dyDescent="0.2">
      <c r="C19" s="6"/>
      <c r="D19" s="1"/>
      <c r="E19" s="1"/>
      <c r="F19" s="7">
        <f>+C19+D19-E19</f>
        <v>0</v>
      </c>
      <c r="G19" s="1"/>
      <c r="H19" s="6"/>
      <c r="I19" s="1"/>
      <c r="J19" s="1">
        <f>+H19-K19+I19</f>
        <v>0</v>
      </c>
      <c r="K19" s="7">
        <f>+F19</f>
        <v>0</v>
      </c>
    </row>
    <row r="20" spans="2:11" x14ac:dyDescent="0.2">
      <c r="C20" s="6"/>
      <c r="D20" s="1"/>
      <c r="E20" s="1"/>
      <c r="F20" s="7">
        <f>+C20+D20-E20</f>
        <v>0</v>
      </c>
      <c r="G20" s="1"/>
      <c r="H20" s="6"/>
      <c r="I20" s="1"/>
      <c r="J20" s="1">
        <f>+H20-K20+I20</f>
        <v>0</v>
      </c>
      <c r="K20" s="7">
        <f>+F20</f>
        <v>0</v>
      </c>
    </row>
    <row r="21" spans="2:11" x14ac:dyDescent="0.2">
      <c r="C21" s="6"/>
      <c r="D21" s="1"/>
      <c r="E21" s="1"/>
      <c r="F21" s="7">
        <f>+C21+D21-E21</f>
        <v>0</v>
      </c>
      <c r="G21" s="1"/>
      <c r="H21" s="6"/>
      <c r="I21" s="1"/>
      <c r="J21" s="1">
        <f>+H21-K21+I21</f>
        <v>0</v>
      </c>
      <c r="K21" s="7">
        <f>+F21</f>
        <v>0</v>
      </c>
    </row>
    <row r="22" spans="2:11" x14ac:dyDescent="0.2">
      <c r="C22" s="6"/>
      <c r="D22" s="1"/>
      <c r="E22" s="1"/>
      <c r="F22" s="7">
        <f>+C22+D22-E22</f>
        <v>0</v>
      </c>
      <c r="G22" s="1"/>
      <c r="H22" s="6"/>
      <c r="I22" s="1"/>
      <c r="J22" s="1">
        <f>+H22-K22+I22</f>
        <v>0</v>
      </c>
      <c r="K22" s="7">
        <f>+F22</f>
        <v>0</v>
      </c>
    </row>
    <row r="23" spans="2:11" x14ac:dyDescent="0.2">
      <c r="C23" s="6"/>
      <c r="D23" s="1"/>
      <c r="E23" s="1"/>
      <c r="F23" s="7">
        <f>+C23+D23-E23</f>
        <v>0</v>
      </c>
      <c r="G23" s="1"/>
      <c r="H23" s="6"/>
      <c r="I23" s="1"/>
      <c r="J23" s="1">
        <f>+H23-K23+I23</f>
        <v>0</v>
      </c>
      <c r="K23" s="7">
        <f>+F23</f>
        <v>0</v>
      </c>
    </row>
    <row r="24" spans="2:11" x14ac:dyDescent="0.2">
      <c r="C24" s="6"/>
      <c r="D24" s="1"/>
      <c r="E24" s="1"/>
      <c r="F24" s="7"/>
      <c r="G24" s="1"/>
      <c r="H24" s="6"/>
      <c r="I24" s="1"/>
      <c r="J24" s="1"/>
      <c r="K24" s="7"/>
    </row>
    <row r="25" spans="2:11" x14ac:dyDescent="0.2">
      <c r="B25" s="46" t="s">
        <v>6</v>
      </c>
      <c r="C25" s="42">
        <f>SUM(C19:C24)</f>
        <v>0</v>
      </c>
      <c r="D25" s="43">
        <f>SUM(D19:D24)</f>
        <v>0</v>
      </c>
      <c r="E25" s="43">
        <f>SUM(E19:E24)</f>
        <v>0</v>
      </c>
      <c r="F25" s="44">
        <f>SUM(F19:F24)</f>
        <v>0</v>
      </c>
      <c r="G25" s="3"/>
      <c r="H25" s="42">
        <f>SUM(H19:H24)</f>
        <v>0</v>
      </c>
      <c r="I25" s="43">
        <f>SUM(I19:I24)</f>
        <v>0</v>
      </c>
      <c r="J25" s="43">
        <f>SUM(J19:J24)</f>
        <v>0</v>
      </c>
      <c r="K25" s="44">
        <f>SUM(K19:K24)</f>
        <v>0</v>
      </c>
    </row>
    <row r="26" spans="2:11" x14ac:dyDescent="0.2">
      <c r="C26" s="6"/>
      <c r="D26" s="1"/>
      <c r="E26" s="1"/>
      <c r="F26" s="7"/>
      <c r="G26" s="1"/>
      <c r="H26" s="6"/>
      <c r="I26" s="1"/>
      <c r="J26" s="1"/>
      <c r="K26" s="7"/>
    </row>
    <row r="27" spans="2:11" x14ac:dyDescent="0.2">
      <c r="B27" s="46" t="s">
        <v>7</v>
      </c>
      <c r="C27" s="9">
        <f>+C25+C17</f>
        <v>0</v>
      </c>
      <c r="D27" s="10">
        <f>+D17+D25</f>
        <v>0</v>
      </c>
      <c r="E27" s="10">
        <f>+E17+E25</f>
        <v>0</v>
      </c>
      <c r="F27" s="11">
        <f>+F17+F25</f>
        <v>0</v>
      </c>
      <c r="G27" s="8"/>
      <c r="H27" s="9">
        <f>+H25+H17</f>
        <v>0</v>
      </c>
      <c r="I27" s="10">
        <f>+I17+I25</f>
        <v>0</v>
      </c>
      <c r="J27" s="10">
        <f>+J17+J25</f>
        <v>0</v>
      </c>
      <c r="K27" s="11">
        <f>+K17+K25</f>
        <v>0</v>
      </c>
    </row>
    <row r="28" spans="2:11" ht="13.5" thickBot="1" x14ac:dyDescent="0.25">
      <c r="C28" s="12"/>
      <c r="D28" s="13"/>
      <c r="E28" s="13"/>
      <c r="F28" s="14"/>
      <c r="H28" s="12"/>
      <c r="I28" s="13"/>
      <c r="J28" s="13"/>
      <c r="K28" s="14"/>
    </row>
    <row r="29" spans="2:11" ht="13.5" thickTop="1" x14ac:dyDescent="0.2"/>
  </sheetData>
  <mergeCells count="2">
    <mergeCell ref="C5:F5"/>
    <mergeCell ref="H5:K5"/>
  </mergeCells>
  <phoneticPr fontId="0" type="noConversion"/>
  <pageMargins left="0.41" right="0.34" top="1" bottom="1" header="0.5" footer="0.5"/>
  <pageSetup scale="8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I65"/>
  <sheetViews>
    <sheetView showGridLines="0" topLeftCell="A33" workbookViewId="0">
      <selection activeCell="E78" sqref="E78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58</v>
      </c>
      <c r="E1" s="33" t="s">
        <v>42</v>
      </c>
      <c r="F1" s="33"/>
      <c r="G1" s="85" t="s">
        <v>55</v>
      </c>
      <c r="H1" s="58">
        <f>12*(RATE(F6,-I6,C6))</f>
        <v>6.8099999999999994E-2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SUM(F6:F107)</f>
        <v>1830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39995</v>
      </c>
      <c r="B6" s="38">
        <v>44365.2</v>
      </c>
      <c r="C6" s="38">
        <v>37509.599999999999</v>
      </c>
      <c r="D6" s="38">
        <f>B6-C6</f>
        <v>6855.6</v>
      </c>
      <c r="E6" s="90">
        <f t="shared" ref="E6:E53" si="0">+C6-G6</f>
        <v>36994.949999999997</v>
      </c>
      <c r="F6" s="39">
        <v>60</v>
      </c>
      <c r="G6" s="38">
        <f t="shared" ref="G6:G53" si="1">I6-H6</f>
        <v>514.65</v>
      </c>
      <c r="H6" s="38">
        <f t="shared" ref="H6:H53" si="2">ROUND($D$6*F6/$F$5,2)</f>
        <v>224.77</v>
      </c>
      <c r="I6" s="38">
        <v>739.42</v>
      </c>
    </row>
    <row r="7" spans="1:9" x14ac:dyDescent="0.2">
      <c r="A7" s="88">
        <v>40026</v>
      </c>
      <c r="B7" s="38">
        <f t="shared" ref="B7:B53" si="3">+C7+D7</f>
        <v>43625.78</v>
      </c>
      <c r="C7" s="38">
        <f t="shared" ref="C7:C53" si="4">+E6</f>
        <v>36994.949999999997</v>
      </c>
      <c r="D7" s="38">
        <f t="shared" ref="D7:D53" si="5">+D6-H6</f>
        <v>6630.83</v>
      </c>
      <c r="E7" s="90">
        <f t="shared" si="0"/>
        <v>36476.559999999998</v>
      </c>
      <c r="F7" s="39">
        <v>59</v>
      </c>
      <c r="G7" s="38">
        <f t="shared" si="1"/>
        <v>518.39</v>
      </c>
      <c r="H7" s="38">
        <f t="shared" si="2"/>
        <v>221.03</v>
      </c>
      <c r="I7" s="38">
        <v>739.42</v>
      </c>
    </row>
    <row r="8" spans="1:9" x14ac:dyDescent="0.2">
      <c r="A8" s="88">
        <v>40057</v>
      </c>
      <c r="B8" s="38">
        <f t="shared" si="3"/>
        <v>42886.36</v>
      </c>
      <c r="C8" s="38">
        <f t="shared" si="4"/>
        <v>36476.559999999998</v>
      </c>
      <c r="D8" s="38">
        <f t="shared" si="5"/>
        <v>6409.8</v>
      </c>
      <c r="E8" s="90">
        <f t="shared" si="0"/>
        <v>35954.42</v>
      </c>
      <c r="F8" s="39">
        <v>58</v>
      </c>
      <c r="G8" s="38">
        <f t="shared" si="1"/>
        <v>522.14</v>
      </c>
      <c r="H8" s="38">
        <f t="shared" si="2"/>
        <v>217.28</v>
      </c>
      <c r="I8" s="38">
        <v>739.42</v>
      </c>
    </row>
    <row r="9" spans="1:9" x14ac:dyDescent="0.2">
      <c r="A9" s="88">
        <v>40087</v>
      </c>
      <c r="B9" s="38">
        <f t="shared" si="3"/>
        <v>42146.94</v>
      </c>
      <c r="C9" s="38">
        <f t="shared" si="4"/>
        <v>35954.42</v>
      </c>
      <c r="D9" s="38">
        <f t="shared" si="5"/>
        <v>6192.52</v>
      </c>
      <c r="E9" s="90">
        <f t="shared" si="0"/>
        <v>35428.54</v>
      </c>
      <c r="F9" s="39">
        <v>57</v>
      </c>
      <c r="G9" s="38">
        <f t="shared" si="1"/>
        <v>525.88</v>
      </c>
      <c r="H9" s="38">
        <f t="shared" si="2"/>
        <v>213.54</v>
      </c>
      <c r="I9" s="38">
        <v>739.42</v>
      </c>
    </row>
    <row r="10" spans="1:9" x14ac:dyDescent="0.2">
      <c r="A10" s="88">
        <v>40118</v>
      </c>
      <c r="B10" s="38">
        <f t="shared" si="3"/>
        <v>41407.519999999997</v>
      </c>
      <c r="C10" s="38">
        <f t="shared" si="4"/>
        <v>35428.54</v>
      </c>
      <c r="D10" s="38">
        <f t="shared" si="5"/>
        <v>5978.98</v>
      </c>
      <c r="E10" s="38">
        <f t="shared" si="0"/>
        <v>34898.910000000003</v>
      </c>
      <c r="F10" s="39">
        <v>56</v>
      </c>
      <c r="G10" s="38">
        <f t="shared" si="1"/>
        <v>529.63</v>
      </c>
      <c r="H10" s="38">
        <f t="shared" si="2"/>
        <v>209.79</v>
      </c>
      <c r="I10" s="38">
        <v>739.42</v>
      </c>
    </row>
    <row r="11" spans="1:9" x14ac:dyDescent="0.2">
      <c r="A11" s="88">
        <v>40148</v>
      </c>
      <c r="B11" s="38">
        <f t="shared" si="3"/>
        <v>40668.1</v>
      </c>
      <c r="C11" s="38">
        <f t="shared" si="4"/>
        <v>34898.910000000003</v>
      </c>
      <c r="D11" s="38">
        <f t="shared" si="5"/>
        <v>5769.19</v>
      </c>
      <c r="E11" s="38">
        <f t="shared" si="0"/>
        <v>34365.53</v>
      </c>
      <c r="F11" s="39">
        <v>55</v>
      </c>
      <c r="G11" s="38">
        <f t="shared" si="1"/>
        <v>533.38</v>
      </c>
      <c r="H11" s="38">
        <f t="shared" si="2"/>
        <v>206.04</v>
      </c>
      <c r="I11" s="38">
        <v>739.42</v>
      </c>
    </row>
    <row r="12" spans="1:9" x14ac:dyDescent="0.2">
      <c r="A12" s="88">
        <v>40179</v>
      </c>
      <c r="B12" s="38">
        <f t="shared" si="3"/>
        <v>39928.68</v>
      </c>
      <c r="C12" s="38">
        <f t="shared" si="4"/>
        <v>34365.53</v>
      </c>
      <c r="D12" s="38">
        <f t="shared" si="5"/>
        <v>5563.15</v>
      </c>
      <c r="E12" s="38">
        <f t="shared" si="0"/>
        <v>33828.410000000003</v>
      </c>
      <c r="F12" s="39">
        <v>54</v>
      </c>
      <c r="G12" s="38">
        <f t="shared" si="1"/>
        <v>537.12</v>
      </c>
      <c r="H12" s="38">
        <f t="shared" si="2"/>
        <v>202.3</v>
      </c>
      <c r="I12" s="38">
        <v>739.42</v>
      </c>
    </row>
    <row r="13" spans="1:9" x14ac:dyDescent="0.2">
      <c r="A13" s="88">
        <v>40210</v>
      </c>
      <c r="B13" s="38">
        <f t="shared" si="3"/>
        <v>39189.26</v>
      </c>
      <c r="C13" s="38">
        <f t="shared" si="4"/>
        <v>33828.410000000003</v>
      </c>
      <c r="D13" s="38">
        <f t="shared" si="5"/>
        <v>5360.85</v>
      </c>
      <c r="E13" s="38">
        <f t="shared" si="0"/>
        <v>33287.54</v>
      </c>
      <c r="F13" s="39">
        <v>53</v>
      </c>
      <c r="G13" s="38">
        <f t="shared" si="1"/>
        <v>540.87</v>
      </c>
      <c r="H13" s="38">
        <f t="shared" si="2"/>
        <v>198.55</v>
      </c>
      <c r="I13" s="38">
        <v>739.42</v>
      </c>
    </row>
    <row r="14" spans="1:9" x14ac:dyDescent="0.2">
      <c r="A14" s="88">
        <v>40238</v>
      </c>
      <c r="B14" s="38">
        <f t="shared" si="3"/>
        <v>38449.839999999997</v>
      </c>
      <c r="C14" s="38">
        <f t="shared" si="4"/>
        <v>33287.54</v>
      </c>
      <c r="D14" s="38">
        <f t="shared" si="5"/>
        <v>5162.3</v>
      </c>
      <c r="E14" s="38">
        <f t="shared" si="0"/>
        <v>32742.92</v>
      </c>
      <c r="F14" s="39">
        <v>52</v>
      </c>
      <c r="G14" s="38">
        <f t="shared" si="1"/>
        <v>544.62</v>
      </c>
      <c r="H14" s="38">
        <f t="shared" si="2"/>
        <v>194.8</v>
      </c>
      <c r="I14" s="38">
        <v>739.42</v>
      </c>
    </row>
    <row r="15" spans="1:9" x14ac:dyDescent="0.2">
      <c r="A15" s="88">
        <v>40269</v>
      </c>
      <c r="B15" s="38">
        <f t="shared" si="3"/>
        <v>37710.42</v>
      </c>
      <c r="C15" s="38">
        <f t="shared" si="4"/>
        <v>32742.92</v>
      </c>
      <c r="D15" s="38">
        <f t="shared" si="5"/>
        <v>4967.5</v>
      </c>
      <c r="E15" s="38">
        <f t="shared" si="0"/>
        <v>32194.560000000001</v>
      </c>
      <c r="F15" s="39">
        <v>51</v>
      </c>
      <c r="G15" s="38">
        <f t="shared" si="1"/>
        <v>548.36</v>
      </c>
      <c r="H15" s="38">
        <f t="shared" si="2"/>
        <v>191.06</v>
      </c>
      <c r="I15" s="38">
        <v>739.42</v>
      </c>
    </row>
    <row r="16" spans="1:9" x14ac:dyDescent="0.2">
      <c r="A16" s="88">
        <v>40299</v>
      </c>
      <c r="B16" s="38">
        <f t="shared" si="3"/>
        <v>36971</v>
      </c>
      <c r="C16" s="38">
        <f t="shared" si="4"/>
        <v>32194.560000000001</v>
      </c>
      <c r="D16" s="38">
        <f t="shared" si="5"/>
        <v>4776.4399999999996</v>
      </c>
      <c r="E16" s="38">
        <f t="shared" si="0"/>
        <v>31642.45</v>
      </c>
      <c r="F16" s="39">
        <v>50</v>
      </c>
      <c r="G16" s="38">
        <f t="shared" si="1"/>
        <v>552.11</v>
      </c>
      <c r="H16" s="38">
        <f t="shared" si="2"/>
        <v>187.31</v>
      </c>
      <c r="I16" s="38">
        <v>739.42</v>
      </c>
    </row>
    <row r="17" spans="1:9" x14ac:dyDescent="0.2">
      <c r="A17" s="88">
        <v>40330</v>
      </c>
      <c r="B17" s="38">
        <f t="shared" si="3"/>
        <v>36231.58</v>
      </c>
      <c r="C17" s="38">
        <f t="shared" si="4"/>
        <v>31642.45</v>
      </c>
      <c r="D17" s="38">
        <f t="shared" si="5"/>
        <v>4589.13</v>
      </c>
      <c r="E17" s="38">
        <f t="shared" si="0"/>
        <v>31086.6</v>
      </c>
      <c r="F17" s="39">
        <v>49</v>
      </c>
      <c r="G17" s="38">
        <f t="shared" si="1"/>
        <v>555.85</v>
      </c>
      <c r="H17" s="38">
        <f t="shared" si="2"/>
        <v>183.57</v>
      </c>
      <c r="I17" s="38">
        <v>739.42</v>
      </c>
    </row>
    <row r="18" spans="1:9" x14ac:dyDescent="0.2">
      <c r="A18" s="92">
        <v>40360</v>
      </c>
      <c r="B18" s="34">
        <f t="shared" si="3"/>
        <v>35492.160000000003</v>
      </c>
      <c r="C18" s="34">
        <f t="shared" si="4"/>
        <v>31086.6</v>
      </c>
      <c r="D18" s="34">
        <f t="shared" si="5"/>
        <v>4405.5600000000004</v>
      </c>
      <c r="E18" s="34">
        <f t="shared" si="0"/>
        <v>30527</v>
      </c>
      <c r="F18" s="33">
        <v>48</v>
      </c>
      <c r="G18" s="34">
        <f t="shared" si="1"/>
        <v>559.6</v>
      </c>
      <c r="H18" s="34">
        <f t="shared" si="2"/>
        <v>179.82</v>
      </c>
      <c r="I18" s="34">
        <v>739.42</v>
      </c>
    </row>
    <row r="19" spans="1:9" x14ac:dyDescent="0.2">
      <c r="A19" s="92">
        <v>40391</v>
      </c>
      <c r="B19" s="34">
        <f t="shared" si="3"/>
        <v>34752.74</v>
      </c>
      <c r="C19" s="34">
        <f t="shared" si="4"/>
        <v>30527</v>
      </c>
      <c r="D19" s="34">
        <f t="shared" si="5"/>
        <v>4225.74</v>
      </c>
      <c r="E19" s="34">
        <f t="shared" si="0"/>
        <v>29963.65</v>
      </c>
      <c r="F19" s="33">
        <v>47</v>
      </c>
      <c r="G19" s="34">
        <f t="shared" si="1"/>
        <v>563.35</v>
      </c>
      <c r="H19" s="34">
        <f t="shared" si="2"/>
        <v>176.07</v>
      </c>
      <c r="I19" s="34">
        <v>739.42</v>
      </c>
    </row>
    <row r="20" spans="1:9" x14ac:dyDescent="0.2">
      <c r="A20" s="92">
        <v>40422</v>
      </c>
      <c r="B20" s="34">
        <f t="shared" si="3"/>
        <v>34013.32</v>
      </c>
      <c r="C20" s="34">
        <f t="shared" si="4"/>
        <v>29963.65</v>
      </c>
      <c r="D20" s="34">
        <f t="shared" si="5"/>
        <v>4049.67</v>
      </c>
      <c r="E20" s="34">
        <f t="shared" si="0"/>
        <v>29396.560000000001</v>
      </c>
      <c r="F20" s="33">
        <v>46</v>
      </c>
      <c r="G20" s="34">
        <f t="shared" si="1"/>
        <v>567.09</v>
      </c>
      <c r="H20" s="34">
        <f t="shared" si="2"/>
        <v>172.33</v>
      </c>
      <c r="I20" s="34">
        <v>739.42</v>
      </c>
    </row>
    <row r="21" spans="1:9" x14ac:dyDescent="0.2">
      <c r="A21" s="92">
        <v>40452</v>
      </c>
      <c r="B21" s="34">
        <f t="shared" si="3"/>
        <v>33273.9</v>
      </c>
      <c r="C21" s="34">
        <f t="shared" si="4"/>
        <v>29396.560000000001</v>
      </c>
      <c r="D21" s="34">
        <f t="shared" si="5"/>
        <v>3877.34</v>
      </c>
      <c r="E21" s="34">
        <f t="shared" si="0"/>
        <v>28825.72</v>
      </c>
      <c r="F21" s="33">
        <v>45</v>
      </c>
      <c r="G21" s="34">
        <f t="shared" si="1"/>
        <v>570.84</v>
      </c>
      <c r="H21" s="34">
        <f t="shared" si="2"/>
        <v>168.58</v>
      </c>
      <c r="I21" s="34">
        <v>739.42</v>
      </c>
    </row>
    <row r="22" spans="1:9" x14ac:dyDescent="0.2">
      <c r="A22" s="92">
        <v>40483</v>
      </c>
      <c r="B22" s="34">
        <f t="shared" si="3"/>
        <v>32534.48</v>
      </c>
      <c r="C22" s="34">
        <f t="shared" si="4"/>
        <v>28825.72</v>
      </c>
      <c r="D22" s="34">
        <f t="shared" si="5"/>
        <v>3708.76</v>
      </c>
      <c r="E22" s="34">
        <f t="shared" si="0"/>
        <v>28251.13</v>
      </c>
      <c r="F22" s="33">
        <v>44</v>
      </c>
      <c r="G22" s="34">
        <f t="shared" si="1"/>
        <v>574.59</v>
      </c>
      <c r="H22" s="34">
        <f t="shared" si="2"/>
        <v>164.83</v>
      </c>
      <c r="I22" s="34">
        <v>739.42</v>
      </c>
    </row>
    <row r="23" spans="1:9" x14ac:dyDescent="0.2">
      <c r="A23" s="92">
        <v>40513</v>
      </c>
      <c r="B23" s="34">
        <f t="shared" si="3"/>
        <v>31795.06</v>
      </c>
      <c r="C23" s="34">
        <f t="shared" si="4"/>
        <v>28251.13</v>
      </c>
      <c r="D23" s="34">
        <f t="shared" si="5"/>
        <v>3543.93</v>
      </c>
      <c r="E23" s="34">
        <f t="shared" si="0"/>
        <v>27672.799999999999</v>
      </c>
      <c r="F23" s="33">
        <v>43</v>
      </c>
      <c r="G23" s="34">
        <f t="shared" si="1"/>
        <v>578.33000000000004</v>
      </c>
      <c r="H23" s="34">
        <f t="shared" si="2"/>
        <v>161.09</v>
      </c>
      <c r="I23" s="34">
        <v>739.42</v>
      </c>
    </row>
    <row r="24" spans="1:9" x14ac:dyDescent="0.2">
      <c r="A24" s="92">
        <v>40544</v>
      </c>
      <c r="B24" s="34">
        <f t="shared" si="3"/>
        <v>31055.64</v>
      </c>
      <c r="C24" s="34">
        <f t="shared" si="4"/>
        <v>27672.799999999999</v>
      </c>
      <c r="D24" s="34">
        <f t="shared" si="5"/>
        <v>3382.84</v>
      </c>
      <c r="E24" s="34">
        <f t="shared" si="0"/>
        <v>27090.720000000001</v>
      </c>
      <c r="F24" s="33">
        <v>42</v>
      </c>
      <c r="G24" s="34">
        <f t="shared" si="1"/>
        <v>582.08000000000004</v>
      </c>
      <c r="H24" s="34">
        <f t="shared" si="2"/>
        <v>157.34</v>
      </c>
      <c r="I24" s="34">
        <v>739.42</v>
      </c>
    </row>
    <row r="25" spans="1:9" x14ac:dyDescent="0.2">
      <c r="A25" s="92">
        <v>40575</v>
      </c>
      <c r="B25" s="34">
        <f t="shared" si="3"/>
        <v>30316.22</v>
      </c>
      <c r="C25" s="34">
        <f t="shared" si="4"/>
        <v>27090.720000000001</v>
      </c>
      <c r="D25" s="34">
        <f t="shared" si="5"/>
        <v>3225.5</v>
      </c>
      <c r="E25" s="34">
        <f t="shared" si="0"/>
        <v>26504.9</v>
      </c>
      <c r="F25" s="33">
        <v>41</v>
      </c>
      <c r="G25" s="34">
        <f t="shared" si="1"/>
        <v>585.82000000000005</v>
      </c>
      <c r="H25" s="34">
        <f t="shared" si="2"/>
        <v>153.6</v>
      </c>
      <c r="I25" s="34">
        <v>739.42</v>
      </c>
    </row>
    <row r="26" spans="1:9" x14ac:dyDescent="0.2">
      <c r="A26" s="92">
        <v>40603</v>
      </c>
      <c r="B26" s="34">
        <f t="shared" si="3"/>
        <v>29576.799999999999</v>
      </c>
      <c r="C26" s="34">
        <f t="shared" si="4"/>
        <v>26504.9</v>
      </c>
      <c r="D26" s="34">
        <f t="shared" si="5"/>
        <v>3071.9</v>
      </c>
      <c r="E26" s="34">
        <f t="shared" si="0"/>
        <v>25915.33</v>
      </c>
      <c r="F26" s="33">
        <v>40</v>
      </c>
      <c r="G26" s="34">
        <f t="shared" si="1"/>
        <v>589.57000000000005</v>
      </c>
      <c r="H26" s="34">
        <f t="shared" si="2"/>
        <v>149.85</v>
      </c>
      <c r="I26" s="34">
        <v>739.42</v>
      </c>
    </row>
    <row r="27" spans="1:9" x14ac:dyDescent="0.2">
      <c r="A27" s="92">
        <v>40634</v>
      </c>
      <c r="B27" s="34">
        <f t="shared" si="3"/>
        <v>28837.38</v>
      </c>
      <c r="C27" s="34">
        <f t="shared" si="4"/>
        <v>25915.33</v>
      </c>
      <c r="D27" s="34">
        <f t="shared" si="5"/>
        <v>2922.05</v>
      </c>
      <c r="E27" s="34">
        <f t="shared" si="0"/>
        <v>25322.01</v>
      </c>
      <c r="F27" s="33">
        <v>39</v>
      </c>
      <c r="G27" s="34">
        <f t="shared" si="1"/>
        <v>593.32000000000005</v>
      </c>
      <c r="H27" s="34">
        <f t="shared" si="2"/>
        <v>146.1</v>
      </c>
      <c r="I27" s="34">
        <v>739.42</v>
      </c>
    </row>
    <row r="28" spans="1:9" x14ac:dyDescent="0.2">
      <c r="A28" s="92">
        <v>40664</v>
      </c>
      <c r="B28" s="34">
        <f t="shared" si="3"/>
        <v>28097.96</v>
      </c>
      <c r="C28" s="34">
        <f t="shared" si="4"/>
        <v>25322.01</v>
      </c>
      <c r="D28" s="34">
        <f t="shared" si="5"/>
        <v>2775.95</v>
      </c>
      <c r="E28" s="34">
        <f t="shared" si="0"/>
        <v>24724.95</v>
      </c>
      <c r="F28" s="33">
        <v>38</v>
      </c>
      <c r="G28" s="34">
        <f t="shared" si="1"/>
        <v>597.05999999999995</v>
      </c>
      <c r="H28" s="34">
        <f t="shared" si="2"/>
        <v>142.36000000000001</v>
      </c>
      <c r="I28" s="34">
        <v>739.42</v>
      </c>
    </row>
    <row r="29" spans="1:9" x14ac:dyDescent="0.2">
      <c r="A29" s="92">
        <v>40695</v>
      </c>
      <c r="B29" s="34">
        <f t="shared" si="3"/>
        <v>27358.54</v>
      </c>
      <c r="C29" s="34">
        <f t="shared" si="4"/>
        <v>24724.95</v>
      </c>
      <c r="D29" s="34">
        <f t="shared" si="5"/>
        <v>2633.59</v>
      </c>
      <c r="E29" s="34">
        <f t="shared" si="0"/>
        <v>24124.14</v>
      </c>
      <c r="F29" s="33">
        <v>37</v>
      </c>
      <c r="G29" s="34">
        <f t="shared" si="1"/>
        <v>600.80999999999995</v>
      </c>
      <c r="H29" s="34">
        <f t="shared" si="2"/>
        <v>138.61000000000001</v>
      </c>
      <c r="I29" s="34">
        <v>739.42</v>
      </c>
    </row>
    <row r="30" spans="1:9" x14ac:dyDescent="0.2">
      <c r="A30" s="88">
        <v>40725</v>
      </c>
      <c r="B30" s="38">
        <f t="shared" si="3"/>
        <v>26619.119999999999</v>
      </c>
      <c r="C30" s="38">
        <f t="shared" si="4"/>
        <v>24124.14</v>
      </c>
      <c r="D30" s="38">
        <f t="shared" si="5"/>
        <v>2494.98</v>
      </c>
      <c r="E30" s="38">
        <f t="shared" si="0"/>
        <v>23519.58</v>
      </c>
      <c r="F30" s="39">
        <v>36</v>
      </c>
      <c r="G30" s="38">
        <f t="shared" si="1"/>
        <v>604.55999999999995</v>
      </c>
      <c r="H30" s="38">
        <f t="shared" si="2"/>
        <v>134.86000000000001</v>
      </c>
      <c r="I30" s="38">
        <v>739.42</v>
      </c>
    </row>
    <row r="31" spans="1:9" x14ac:dyDescent="0.2">
      <c r="A31" s="88">
        <v>40756</v>
      </c>
      <c r="B31" s="38">
        <f t="shared" si="3"/>
        <v>25879.7</v>
      </c>
      <c r="C31" s="38">
        <f t="shared" si="4"/>
        <v>23519.58</v>
      </c>
      <c r="D31" s="38">
        <f t="shared" si="5"/>
        <v>2360.12</v>
      </c>
      <c r="E31" s="38">
        <f t="shared" si="0"/>
        <v>22911.279999999999</v>
      </c>
      <c r="F31" s="39">
        <v>35</v>
      </c>
      <c r="G31" s="38">
        <f t="shared" si="1"/>
        <v>608.29999999999995</v>
      </c>
      <c r="H31" s="38">
        <f t="shared" si="2"/>
        <v>131.12</v>
      </c>
      <c r="I31" s="38">
        <v>739.42</v>
      </c>
    </row>
    <row r="32" spans="1:9" x14ac:dyDescent="0.2">
      <c r="A32" s="88">
        <v>40787</v>
      </c>
      <c r="B32" s="38">
        <f t="shared" si="3"/>
        <v>25140.28</v>
      </c>
      <c r="C32" s="38">
        <f t="shared" si="4"/>
        <v>22911.279999999999</v>
      </c>
      <c r="D32" s="38">
        <f t="shared" si="5"/>
        <v>2229</v>
      </c>
      <c r="E32" s="38">
        <f t="shared" si="0"/>
        <v>22299.23</v>
      </c>
      <c r="F32" s="39">
        <v>34</v>
      </c>
      <c r="G32" s="38">
        <f t="shared" si="1"/>
        <v>612.04999999999995</v>
      </c>
      <c r="H32" s="38">
        <f t="shared" si="2"/>
        <v>127.37</v>
      </c>
      <c r="I32" s="38">
        <v>739.42</v>
      </c>
    </row>
    <row r="33" spans="1:9" x14ac:dyDescent="0.2">
      <c r="A33" s="88">
        <v>40817</v>
      </c>
      <c r="B33" s="38">
        <f t="shared" si="3"/>
        <v>24400.86</v>
      </c>
      <c r="C33" s="38">
        <f t="shared" si="4"/>
        <v>22299.23</v>
      </c>
      <c r="D33" s="38">
        <f t="shared" si="5"/>
        <v>2101.63</v>
      </c>
      <c r="E33" s="38">
        <f t="shared" si="0"/>
        <v>21683.439999999999</v>
      </c>
      <c r="F33" s="39">
        <v>33</v>
      </c>
      <c r="G33" s="38">
        <f t="shared" si="1"/>
        <v>615.79</v>
      </c>
      <c r="H33" s="38">
        <f t="shared" si="2"/>
        <v>123.63</v>
      </c>
      <c r="I33" s="38">
        <v>739.42</v>
      </c>
    </row>
    <row r="34" spans="1:9" x14ac:dyDescent="0.2">
      <c r="A34" s="88">
        <v>40848</v>
      </c>
      <c r="B34" s="38">
        <f t="shared" si="3"/>
        <v>23661.439999999999</v>
      </c>
      <c r="C34" s="38">
        <f t="shared" si="4"/>
        <v>21683.439999999999</v>
      </c>
      <c r="D34" s="38">
        <f t="shared" si="5"/>
        <v>1978</v>
      </c>
      <c r="E34" s="38">
        <f t="shared" si="0"/>
        <v>21063.9</v>
      </c>
      <c r="F34" s="39">
        <v>32</v>
      </c>
      <c r="G34" s="38">
        <f t="shared" si="1"/>
        <v>619.54</v>
      </c>
      <c r="H34" s="38">
        <f t="shared" si="2"/>
        <v>119.88</v>
      </c>
      <c r="I34" s="38">
        <v>739.42</v>
      </c>
    </row>
    <row r="35" spans="1:9" x14ac:dyDescent="0.2">
      <c r="A35" s="88">
        <v>40878</v>
      </c>
      <c r="B35" s="38">
        <f t="shared" si="3"/>
        <v>22922.02</v>
      </c>
      <c r="C35" s="38">
        <f t="shared" si="4"/>
        <v>21063.9</v>
      </c>
      <c r="D35" s="38">
        <f t="shared" si="5"/>
        <v>1858.12</v>
      </c>
      <c r="E35" s="38">
        <f t="shared" si="0"/>
        <v>20440.61</v>
      </c>
      <c r="F35" s="39">
        <v>31</v>
      </c>
      <c r="G35" s="38">
        <f t="shared" si="1"/>
        <v>623.29</v>
      </c>
      <c r="H35" s="38">
        <f t="shared" si="2"/>
        <v>116.13</v>
      </c>
      <c r="I35" s="38">
        <v>739.42</v>
      </c>
    </row>
    <row r="36" spans="1:9" x14ac:dyDescent="0.2">
      <c r="A36" s="88">
        <v>40909</v>
      </c>
      <c r="B36" s="38">
        <f t="shared" si="3"/>
        <v>22182.6</v>
      </c>
      <c r="C36" s="38">
        <f t="shared" si="4"/>
        <v>20440.61</v>
      </c>
      <c r="D36" s="38">
        <f t="shared" si="5"/>
        <v>1741.99</v>
      </c>
      <c r="E36" s="38">
        <f t="shared" si="0"/>
        <v>19813.580000000002</v>
      </c>
      <c r="F36" s="39">
        <v>30</v>
      </c>
      <c r="G36" s="38">
        <f t="shared" si="1"/>
        <v>627.03</v>
      </c>
      <c r="H36" s="38">
        <f t="shared" si="2"/>
        <v>112.39</v>
      </c>
      <c r="I36" s="38">
        <v>739.42</v>
      </c>
    </row>
    <row r="37" spans="1:9" x14ac:dyDescent="0.2">
      <c r="A37" s="88">
        <v>40940</v>
      </c>
      <c r="B37" s="38">
        <f t="shared" si="3"/>
        <v>21443.18</v>
      </c>
      <c r="C37" s="38">
        <f t="shared" si="4"/>
        <v>19813.580000000002</v>
      </c>
      <c r="D37" s="38">
        <f t="shared" si="5"/>
        <v>1629.6</v>
      </c>
      <c r="E37" s="38">
        <f t="shared" si="0"/>
        <v>19182.8</v>
      </c>
      <c r="F37" s="39">
        <v>29</v>
      </c>
      <c r="G37" s="38">
        <f t="shared" si="1"/>
        <v>630.78</v>
      </c>
      <c r="H37" s="38">
        <f t="shared" si="2"/>
        <v>108.64</v>
      </c>
      <c r="I37" s="38">
        <v>739.42</v>
      </c>
    </row>
    <row r="38" spans="1:9" x14ac:dyDescent="0.2">
      <c r="A38" s="88">
        <v>40969</v>
      </c>
      <c r="B38" s="38">
        <f t="shared" si="3"/>
        <v>20703.759999999998</v>
      </c>
      <c r="C38" s="38">
        <f t="shared" si="4"/>
        <v>19182.8</v>
      </c>
      <c r="D38" s="38">
        <f t="shared" si="5"/>
        <v>1520.96</v>
      </c>
      <c r="E38" s="38">
        <f t="shared" si="0"/>
        <v>18548.27</v>
      </c>
      <c r="F38" s="39">
        <v>28</v>
      </c>
      <c r="G38" s="38">
        <f t="shared" si="1"/>
        <v>634.53</v>
      </c>
      <c r="H38" s="38">
        <f t="shared" si="2"/>
        <v>104.89</v>
      </c>
      <c r="I38" s="38">
        <v>739.42</v>
      </c>
    </row>
    <row r="39" spans="1:9" x14ac:dyDescent="0.2">
      <c r="A39" s="88">
        <v>41000</v>
      </c>
      <c r="B39" s="38">
        <f t="shared" si="3"/>
        <v>19964.34</v>
      </c>
      <c r="C39" s="38">
        <f t="shared" si="4"/>
        <v>18548.27</v>
      </c>
      <c r="D39" s="38">
        <f t="shared" si="5"/>
        <v>1416.07</v>
      </c>
      <c r="E39" s="38">
        <f t="shared" si="0"/>
        <v>17910</v>
      </c>
      <c r="F39" s="39">
        <v>27</v>
      </c>
      <c r="G39" s="38">
        <f t="shared" si="1"/>
        <v>638.27</v>
      </c>
      <c r="H39" s="38">
        <f t="shared" si="2"/>
        <v>101.15</v>
      </c>
      <c r="I39" s="38">
        <v>739.42</v>
      </c>
    </row>
    <row r="40" spans="1:9" x14ac:dyDescent="0.2">
      <c r="A40" s="88">
        <v>41030</v>
      </c>
      <c r="B40" s="38">
        <f t="shared" si="3"/>
        <v>19224.919999999998</v>
      </c>
      <c r="C40" s="38">
        <f t="shared" si="4"/>
        <v>17910</v>
      </c>
      <c r="D40" s="38">
        <f t="shared" si="5"/>
        <v>1314.92</v>
      </c>
      <c r="E40" s="38">
        <f t="shared" si="0"/>
        <v>17267.98</v>
      </c>
      <c r="F40" s="39">
        <v>26</v>
      </c>
      <c r="G40" s="38">
        <f t="shared" si="1"/>
        <v>642.02</v>
      </c>
      <c r="H40" s="38">
        <f t="shared" si="2"/>
        <v>97.4</v>
      </c>
      <c r="I40" s="38">
        <v>739.42</v>
      </c>
    </row>
    <row r="41" spans="1:9" x14ac:dyDescent="0.2">
      <c r="A41" s="88">
        <v>41061</v>
      </c>
      <c r="B41" s="38">
        <f t="shared" si="3"/>
        <v>18485.5</v>
      </c>
      <c r="C41" s="38">
        <f t="shared" si="4"/>
        <v>17267.98</v>
      </c>
      <c r="D41" s="38">
        <f t="shared" si="5"/>
        <v>1217.52</v>
      </c>
      <c r="E41" s="38">
        <f t="shared" si="0"/>
        <v>16622.22</v>
      </c>
      <c r="F41" s="39">
        <v>25</v>
      </c>
      <c r="G41" s="38">
        <f t="shared" si="1"/>
        <v>645.76</v>
      </c>
      <c r="H41" s="38">
        <f t="shared" si="2"/>
        <v>93.66</v>
      </c>
      <c r="I41" s="38">
        <v>739.42</v>
      </c>
    </row>
    <row r="42" spans="1:9" x14ac:dyDescent="0.2">
      <c r="A42" s="92">
        <v>41091</v>
      </c>
      <c r="B42" s="34">
        <f t="shared" si="3"/>
        <v>17746.080000000002</v>
      </c>
      <c r="C42" s="34">
        <f t="shared" si="4"/>
        <v>16622.22</v>
      </c>
      <c r="D42" s="34">
        <f t="shared" si="5"/>
        <v>1123.8599999999999</v>
      </c>
      <c r="E42" s="34">
        <f t="shared" si="0"/>
        <v>15972.71</v>
      </c>
      <c r="F42" s="33">
        <v>24</v>
      </c>
      <c r="G42" s="34">
        <f t="shared" si="1"/>
        <v>649.51</v>
      </c>
      <c r="H42" s="34">
        <f t="shared" si="2"/>
        <v>89.91</v>
      </c>
      <c r="I42" s="34">
        <v>739.42</v>
      </c>
    </row>
    <row r="43" spans="1:9" x14ac:dyDescent="0.2">
      <c r="A43" s="92">
        <v>41122</v>
      </c>
      <c r="B43" s="34">
        <f t="shared" si="3"/>
        <v>17006.66</v>
      </c>
      <c r="C43" s="34">
        <f t="shared" si="4"/>
        <v>15972.71</v>
      </c>
      <c r="D43" s="34">
        <f t="shared" si="5"/>
        <v>1033.95</v>
      </c>
      <c r="E43" s="34">
        <f t="shared" si="0"/>
        <v>15319.45</v>
      </c>
      <c r="F43" s="33">
        <v>23</v>
      </c>
      <c r="G43" s="34">
        <f t="shared" si="1"/>
        <v>653.26</v>
      </c>
      <c r="H43" s="34">
        <f t="shared" si="2"/>
        <v>86.16</v>
      </c>
      <c r="I43" s="34">
        <v>739.42</v>
      </c>
    </row>
    <row r="44" spans="1:9" x14ac:dyDescent="0.2">
      <c r="A44" s="92">
        <v>41153</v>
      </c>
      <c r="B44" s="34">
        <f t="shared" si="3"/>
        <v>16267.24</v>
      </c>
      <c r="C44" s="34">
        <f t="shared" si="4"/>
        <v>15319.45</v>
      </c>
      <c r="D44" s="34">
        <f t="shared" si="5"/>
        <v>947.79</v>
      </c>
      <c r="E44" s="34">
        <f t="shared" si="0"/>
        <v>14662.45</v>
      </c>
      <c r="F44" s="33">
        <v>22</v>
      </c>
      <c r="G44" s="34">
        <f t="shared" si="1"/>
        <v>657</v>
      </c>
      <c r="H44" s="34">
        <f t="shared" si="2"/>
        <v>82.42</v>
      </c>
      <c r="I44" s="34">
        <v>739.42</v>
      </c>
    </row>
    <row r="45" spans="1:9" x14ac:dyDescent="0.2">
      <c r="A45" s="92">
        <v>41183</v>
      </c>
      <c r="B45" s="34">
        <f t="shared" si="3"/>
        <v>15527.82</v>
      </c>
      <c r="C45" s="34">
        <f t="shared" si="4"/>
        <v>14662.45</v>
      </c>
      <c r="D45" s="34">
        <f t="shared" si="5"/>
        <v>865.37</v>
      </c>
      <c r="E45" s="34">
        <f t="shared" si="0"/>
        <v>14001.7</v>
      </c>
      <c r="F45" s="33">
        <v>21</v>
      </c>
      <c r="G45" s="34">
        <f t="shared" si="1"/>
        <v>660.75</v>
      </c>
      <c r="H45" s="34">
        <f t="shared" si="2"/>
        <v>78.67</v>
      </c>
      <c r="I45" s="34">
        <v>739.42</v>
      </c>
    </row>
    <row r="46" spans="1:9" x14ac:dyDescent="0.2">
      <c r="A46" s="92">
        <v>41214</v>
      </c>
      <c r="B46" s="34">
        <f t="shared" si="3"/>
        <v>14788.4</v>
      </c>
      <c r="C46" s="34">
        <f t="shared" si="4"/>
        <v>14001.7</v>
      </c>
      <c r="D46" s="34">
        <f t="shared" si="5"/>
        <v>786.7</v>
      </c>
      <c r="E46" s="34">
        <f t="shared" si="0"/>
        <v>13337.2</v>
      </c>
      <c r="F46" s="33">
        <v>20</v>
      </c>
      <c r="G46" s="34">
        <f t="shared" si="1"/>
        <v>664.5</v>
      </c>
      <c r="H46" s="34">
        <f t="shared" si="2"/>
        <v>74.92</v>
      </c>
      <c r="I46" s="34">
        <v>739.42</v>
      </c>
    </row>
    <row r="47" spans="1:9" x14ac:dyDescent="0.2">
      <c r="A47" s="92">
        <v>41244</v>
      </c>
      <c r="B47" s="34">
        <f t="shared" si="3"/>
        <v>14048.98</v>
      </c>
      <c r="C47" s="34">
        <f t="shared" si="4"/>
        <v>13337.2</v>
      </c>
      <c r="D47" s="34">
        <f t="shared" si="5"/>
        <v>711.78</v>
      </c>
      <c r="E47" s="34">
        <f t="shared" si="0"/>
        <v>12668.96</v>
      </c>
      <c r="F47" s="33">
        <v>19</v>
      </c>
      <c r="G47" s="34">
        <f t="shared" si="1"/>
        <v>668.24</v>
      </c>
      <c r="H47" s="34">
        <f t="shared" si="2"/>
        <v>71.180000000000007</v>
      </c>
      <c r="I47" s="34">
        <v>739.42</v>
      </c>
    </row>
    <row r="48" spans="1:9" x14ac:dyDescent="0.2">
      <c r="A48" s="92">
        <v>41275</v>
      </c>
      <c r="B48" s="34">
        <f t="shared" si="3"/>
        <v>13309.56</v>
      </c>
      <c r="C48" s="34">
        <f t="shared" si="4"/>
        <v>12668.96</v>
      </c>
      <c r="D48" s="34">
        <f t="shared" si="5"/>
        <v>640.6</v>
      </c>
      <c r="E48" s="34">
        <f t="shared" si="0"/>
        <v>11996.97</v>
      </c>
      <c r="F48" s="33">
        <v>18</v>
      </c>
      <c r="G48" s="34">
        <f t="shared" si="1"/>
        <v>671.99</v>
      </c>
      <c r="H48" s="34">
        <f t="shared" si="2"/>
        <v>67.430000000000007</v>
      </c>
      <c r="I48" s="34">
        <v>739.42</v>
      </c>
    </row>
    <row r="49" spans="1:9" x14ac:dyDescent="0.2">
      <c r="A49" s="92">
        <v>41306</v>
      </c>
      <c r="B49" s="34">
        <f t="shared" si="3"/>
        <v>12570.14</v>
      </c>
      <c r="C49" s="34">
        <f t="shared" si="4"/>
        <v>11996.97</v>
      </c>
      <c r="D49" s="34">
        <f t="shared" si="5"/>
        <v>573.16999999999996</v>
      </c>
      <c r="E49" s="34">
        <f t="shared" si="0"/>
        <v>11321.24</v>
      </c>
      <c r="F49" s="33">
        <v>17</v>
      </c>
      <c r="G49" s="34">
        <f t="shared" si="1"/>
        <v>675.73</v>
      </c>
      <c r="H49" s="34">
        <f t="shared" si="2"/>
        <v>63.69</v>
      </c>
      <c r="I49" s="34">
        <v>739.42</v>
      </c>
    </row>
    <row r="50" spans="1:9" x14ac:dyDescent="0.2">
      <c r="A50" s="92">
        <v>41334</v>
      </c>
      <c r="B50" s="34">
        <f t="shared" si="3"/>
        <v>11830.72</v>
      </c>
      <c r="C50" s="34">
        <f t="shared" si="4"/>
        <v>11321.24</v>
      </c>
      <c r="D50" s="34">
        <f t="shared" si="5"/>
        <v>509.48</v>
      </c>
      <c r="E50" s="34">
        <f t="shared" si="0"/>
        <v>10641.76</v>
      </c>
      <c r="F50" s="33">
        <v>16</v>
      </c>
      <c r="G50" s="34">
        <f t="shared" si="1"/>
        <v>679.48</v>
      </c>
      <c r="H50" s="34">
        <f t="shared" si="2"/>
        <v>59.94</v>
      </c>
      <c r="I50" s="34">
        <v>739.42</v>
      </c>
    </row>
    <row r="51" spans="1:9" x14ac:dyDescent="0.2">
      <c r="A51" s="92">
        <v>41365</v>
      </c>
      <c r="B51" s="34">
        <f t="shared" si="3"/>
        <v>11091.3</v>
      </c>
      <c r="C51" s="34">
        <f t="shared" si="4"/>
        <v>10641.76</v>
      </c>
      <c r="D51" s="34">
        <f t="shared" si="5"/>
        <v>449.54</v>
      </c>
      <c r="E51" s="34">
        <f t="shared" si="0"/>
        <v>9958.5300000000007</v>
      </c>
      <c r="F51" s="33">
        <v>15</v>
      </c>
      <c r="G51" s="34">
        <f t="shared" si="1"/>
        <v>683.23</v>
      </c>
      <c r="H51" s="34">
        <f t="shared" si="2"/>
        <v>56.19</v>
      </c>
      <c r="I51" s="34">
        <v>739.42</v>
      </c>
    </row>
    <row r="52" spans="1:9" x14ac:dyDescent="0.2">
      <c r="A52" s="92">
        <v>41395</v>
      </c>
      <c r="B52" s="34">
        <f t="shared" si="3"/>
        <v>10351.879999999999</v>
      </c>
      <c r="C52" s="34">
        <f t="shared" si="4"/>
        <v>9958.5300000000007</v>
      </c>
      <c r="D52" s="34">
        <f t="shared" si="5"/>
        <v>393.35</v>
      </c>
      <c r="E52" s="34">
        <f t="shared" si="0"/>
        <v>9271.56</v>
      </c>
      <c r="F52" s="33">
        <v>14</v>
      </c>
      <c r="G52" s="34">
        <f t="shared" si="1"/>
        <v>686.97</v>
      </c>
      <c r="H52" s="34">
        <f t="shared" si="2"/>
        <v>52.45</v>
      </c>
      <c r="I52" s="34">
        <v>739.42</v>
      </c>
    </row>
    <row r="53" spans="1:9" x14ac:dyDescent="0.2">
      <c r="A53" s="92">
        <v>41426</v>
      </c>
      <c r="B53" s="34">
        <f t="shared" si="3"/>
        <v>9612.4599999999991</v>
      </c>
      <c r="C53" s="34">
        <f t="shared" si="4"/>
        <v>9271.56</v>
      </c>
      <c r="D53" s="34">
        <f t="shared" si="5"/>
        <v>340.9</v>
      </c>
      <c r="E53" s="34">
        <f t="shared" si="0"/>
        <v>8580.84</v>
      </c>
      <c r="F53" s="33">
        <v>13</v>
      </c>
      <c r="G53" s="34">
        <f t="shared" si="1"/>
        <v>690.72</v>
      </c>
      <c r="H53" s="34">
        <f t="shared" si="2"/>
        <v>48.7</v>
      </c>
      <c r="I53" s="34">
        <v>739.42</v>
      </c>
    </row>
    <row r="54" spans="1:9" x14ac:dyDescent="0.2">
      <c r="A54" s="88">
        <v>41456</v>
      </c>
      <c r="B54" s="38">
        <f t="shared" ref="B54:B64" si="6">+C54+D54</f>
        <v>8873.0400000000009</v>
      </c>
      <c r="C54" s="38">
        <f t="shared" ref="C54:C64" si="7">+E53</f>
        <v>8580.84</v>
      </c>
      <c r="D54" s="38">
        <f t="shared" ref="D54:D64" si="8">+D53-H53</f>
        <v>292.2</v>
      </c>
      <c r="E54" s="38">
        <f t="shared" ref="E54:E64" si="9">+C54-G54</f>
        <v>7886.37</v>
      </c>
      <c r="F54" s="39">
        <v>12</v>
      </c>
      <c r="G54" s="38">
        <f t="shared" ref="G54:G64" si="10">I54-H54</f>
        <v>694.47</v>
      </c>
      <c r="H54" s="38">
        <f t="shared" ref="H54:H64" si="11">ROUND($D$6*F54/$F$5,2)</f>
        <v>44.95</v>
      </c>
      <c r="I54" s="38">
        <v>739.42</v>
      </c>
    </row>
    <row r="55" spans="1:9" x14ac:dyDescent="0.2">
      <c r="A55" s="88">
        <v>41487</v>
      </c>
      <c r="B55" s="38">
        <f t="shared" si="6"/>
        <v>8133.62</v>
      </c>
      <c r="C55" s="38">
        <f t="shared" si="7"/>
        <v>7886.37</v>
      </c>
      <c r="D55" s="38">
        <f t="shared" si="8"/>
        <v>247.25</v>
      </c>
      <c r="E55" s="38">
        <f t="shared" si="9"/>
        <v>7188.16</v>
      </c>
      <c r="F55" s="39">
        <v>11</v>
      </c>
      <c r="G55" s="38">
        <f t="shared" si="10"/>
        <v>698.21</v>
      </c>
      <c r="H55" s="38">
        <f t="shared" si="11"/>
        <v>41.21</v>
      </c>
      <c r="I55" s="38">
        <v>739.42</v>
      </c>
    </row>
    <row r="56" spans="1:9" x14ac:dyDescent="0.2">
      <c r="A56" s="88">
        <v>41518</v>
      </c>
      <c r="B56" s="38">
        <f t="shared" si="6"/>
        <v>7394.2</v>
      </c>
      <c r="C56" s="38">
        <f t="shared" si="7"/>
        <v>7188.16</v>
      </c>
      <c r="D56" s="38">
        <f t="shared" si="8"/>
        <v>206.04</v>
      </c>
      <c r="E56" s="38">
        <f t="shared" si="9"/>
        <v>6486.2</v>
      </c>
      <c r="F56" s="39">
        <v>10</v>
      </c>
      <c r="G56" s="38">
        <f t="shared" si="10"/>
        <v>701.96</v>
      </c>
      <c r="H56" s="38">
        <f t="shared" si="11"/>
        <v>37.46</v>
      </c>
      <c r="I56" s="38">
        <v>739.42</v>
      </c>
    </row>
    <row r="57" spans="1:9" x14ac:dyDescent="0.2">
      <c r="A57" s="88">
        <v>41548</v>
      </c>
      <c r="B57" s="38">
        <f t="shared" si="6"/>
        <v>6654.78</v>
      </c>
      <c r="C57" s="38">
        <f t="shared" si="7"/>
        <v>6486.2</v>
      </c>
      <c r="D57" s="38">
        <f t="shared" si="8"/>
        <v>168.58</v>
      </c>
      <c r="E57" s="38">
        <f t="shared" si="9"/>
        <v>5780.5</v>
      </c>
      <c r="F57" s="39">
        <v>9</v>
      </c>
      <c r="G57" s="38">
        <f t="shared" si="10"/>
        <v>705.7</v>
      </c>
      <c r="H57" s="38">
        <f t="shared" si="11"/>
        <v>33.72</v>
      </c>
      <c r="I57" s="38">
        <v>739.42</v>
      </c>
    </row>
    <row r="58" spans="1:9" x14ac:dyDescent="0.2">
      <c r="A58" s="88">
        <v>41579</v>
      </c>
      <c r="B58" s="38">
        <f t="shared" si="6"/>
        <v>5915.36</v>
      </c>
      <c r="C58" s="38">
        <f t="shared" si="7"/>
        <v>5780.5</v>
      </c>
      <c r="D58" s="38">
        <f t="shared" si="8"/>
        <v>134.86000000000001</v>
      </c>
      <c r="E58" s="38">
        <f t="shared" si="9"/>
        <v>5071.05</v>
      </c>
      <c r="F58" s="39">
        <v>8</v>
      </c>
      <c r="G58" s="38">
        <f t="shared" si="10"/>
        <v>709.45</v>
      </c>
      <c r="H58" s="38">
        <f t="shared" si="11"/>
        <v>29.97</v>
      </c>
      <c r="I58" s="38">
        <v>739.42</v>
      </c>
    </row>
    <row r="59" spans="1:9" x14ac:dyDescent="0.2">
      <c r="A59" s="88">
        <v>41609</v>
      </c>
      <c r="B59" s="38">
        <f t="shared" si="6"/>
        <v>5175.9399999999996</v>
      </c>
      <c r="C59" s="38">
        <f t="shared" si="7"/>
        <v>5071.05</v>
      </c>
      <c r="D59" s="38">
        <f t="shared" si="8"/>
        <v>104.89</v>
      </c>
      <c r="E59" s="38">
        <f t="shared" si="9"/>
        <v>4357.8500000000004</v>
      </c>
      <c r="F59" s="39">
        <v>7</v>
      </c>
      <c r="G59" s="38">
        <f t="shared" si="10"/>
        <v>713.2</v>
      </c>
      <c r="H59" s="38">
        <f t="shared" si="11"/>
        <v>26.22</v>
      </c>
      <c r="I59" s="38">
        <v>739.42</v>
      </c>
    </row>
    <row r="60" spans="1:9" x14ac:dyDescent="0.2">
      <c r="A60" s="88">
        <v>41640</v>
      </c>
      <c r="B60" s="38">
        <f t="shared" si="6"/>
        <v>4436.5200000000004</v>
      </c>
      <c r="C60" s="38">
        <f t="shared" si="7"/>
        <v>4357.8500000000004</v>
      </c>
      <c r="D60" s="38">
        <f t="shared" si="8"/>
        <v>78.67</v>
      </c>
      <c r="E60" s="38">
        <f t="shared" si="9"/>
        <v>3640.91</v>
      </c>
      <c r="F60" s="39">
        <v>6</v>
      </c>
      <c r="G60" s="38">
        <f t="shared" si="10"/>
        <v>716.94</v>
      </c>
      <c r="H60" s="38">
        <f t="shared" si="11"/>
        <v>22.48</v>
      </c>
      <c r="I60" s="38">
        <v>739.42</v>
      </c>
    </row>
    <row r="61" spans="1:9" x14ac:dyDescent="0.2">
      <c r="A61" s="88">
        <v>41671</v>
      </c>
      <c r="B61" s="38">
        <f t="shared" si="6"/>
        <v>3697.1</v>
      </c>
      <c r="C61" s="38">
        <f t="shared" si="7"/>
        <v>3640.91</v>
      </c>
      <c r="D61" s="38">
        <f t="shared" si="8"/>
        <v>56.19</v>
      </c>
      <c r="E61" s="38">
        <f t="shared" si="9"/>
        <v>2920.22</v>
      </c>
      <c r="F61" s="39">
        <v>5</v>
      </c>
      <c r="G61" s="38">
        <f t="shared" si="10"/>
        <v>720.69</v>
      </c>
      <c r="H61" s="38">
        <f t="shared" si="11"/>
        <v>18.73</v>
      </c>
      <c r="I61" s="38">
        <v>739.42</v>
      </c>
    </row>
    <row r="62" spans="1:9" x14ac:dyDescent="0.2">
      <c r="A62" s="88">
        <v>41699</v>
      </c>
      <c r="B62" s="38">
        <f t="shared" si="6"/>
        <v>2957.68</v>
      </c>
      <c r="C62" s="38">
        <f t="shared" si="7"/>
        <v>2920.22</v>
      </c>
      <c r="D62" s="38">
        <f t="shared" si="8"/>
        <v>37.46</v>
      </c>
      <c r="E62" s="38">
        <f t="shared" si="9"/>
        <v>2195.7800000000002</v>
      </c>
      <c r="F62" s="39">
        <v>4</v>
      </c>
      <c r="G62" s="38">
        <f t="shared" si="10"/>
        <v>724.44</v>
      </c>
      <c r="H62" s="38">
        <f t="shared" si="11"/>
        <v>14.98</v>
      </c>
      <c r="I62" s="38">
        <v>739.42</v>
      </c>
    </row>
    <row r="63" spans="1:9" x14ac:dyDescent="0.2">
      <c r="A63" s="88">
        <v>41730</v>
      </c>
      <c r="B63" s="38">
        <f t="shared" si="6"/>
        <v>2218.2600000000002</v>
      </c>
      <c r="C63" s="38">
        <f t="shared" si="7"/>
        <v>2195.7800000000002</v>
      </c>
      <c r="D63" s="38">
        <f t="shared" si="8"/>
        <v>22.48</v>
      </c>
      <c r="E63" s="38">
        <f t="shared" si="9"/>
        <v>1467.6</v>
      </c>
      <c r="F63" s="39">
        <v>3</v>
      </c>
      <c r="G63" s="38">
        <f t="shared" si="10"/>
        <v>728.18</v>
      </c>
      <c r="H63" s="38">
        <f t="shared" si="11"/>
        <v>11.24</v>
      </c>
      <c r="I63" s="38">
        <v>739.42</v>
      </c>
    </row>
    <row r="64" spans="1:9" x14ac:dyDescent="0.2">
      <c r="A64" s="88">
        <v>41760</v>
      </c>
      <c r="B64" s="38">
        <f t="shared" si="6"/>
        <v>1478.84</v>
      </c>
      <c r="C64" s="38">
        <f t="shared" si="7"/>
        <v>1467.6</v>
      </c>
      <c r="D64" s="38">
        <f t="shared" si="8"/>
        <v>11.24</v>
      </c>
      <c r="E64" s="38">
        <f t="shared" si="9"/>
        <v>735.67</v>
      </c>
      <c r="F64" s="39">
        <v>2</v>
      </c>
      <c r="G64" s="38">
        <f t="shared" si="10"/>
        <v>731.93</v>
      </c>
      <c r="H64" s="38">
        <f t="shared" si="11"/>
        <v>7.49</v>
      </c>
      <c r="I64" s="38">
        <v>739.42</v>
      </c>
    </row>
    <row r="65" spans="1:9" x14ac:dyDescent="0.2">
      <c r="A65" s="88">
        <v>41791</v>
      </c>
      <c r="B65" s="38">
        <f>+C65+D65</f>
        <v>739.42</v>
      </c>
      <c r="C65" s="38">
        <f>+E64</f>
        <v>735.67</v>
      </c>
      <c r="D65" s="38">
        <f>+D64-H64</f>
        <v>3.75</v>
      </c>
      <c r="E65" s="38">
        <f>+C65-G65</f>
        <v>0</v>
      </c>
      <c r="F65" s="39">
        <v>1</v>
      </c>
      <c r="G65" s="38">
        <f>I65-H65</f>
        <v>735.67</v>
      </c>
      <c r="H65" s="38">
        <f>ROUND($D$6*F65/$F$5,2)</f>
        <v>3.75</v>
      </c>
      <c r="I65" s="38">
        <v>739.42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I65"/>
  <sheetViews>
    <sheetView showGridLines="0" topLeftCell="A33" workbookViewId="0">
      <selection activeCell="G65" sqref="G65:H6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59</v>
      </c>
      <c r="E1" s="33" t="s">
        <v>42</v>
      </c>
      <c r="F1" s="33"/>
      <c r="G1" s="85" t="s">
        <v>55</v>
      </c>
      <c r="H1" s="58">
        <f>12*(RATE(F6,-I6,C6))</f>
        <v>6.8400000000000002E-2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1830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40026</v>
      </c>
      <c r="B6" s="38">
        <v>58530.6</v>
      </c>
      <c r="C6" s="38">
        <v>49450</v>
      </c>
      <c r="D6" s="38">
        <f>B6-C6</f>
        <v>9080.6</v>
      </c>
      <c r="E6" s="90">
        <f t="shared" ref="E6:E37" si="0">+C6-G6</f>
        <v>48772.21</v>
      </c>
      <c r="F6" s="39">
        <v>60</v>
      </c>
      <c r="G6" s="38">
        <f t="shared" ref="G6:G37" si="1">I6-H6</f>
        <v>677.79</v>
      </c>
      <c r="H6" s="38">
        <f t="shared" ref="H6:H37" si="2">ROUND($D$6*F6/$F$5,2)</f>
        <v>297.72000000000003</v>
      </c>
      <c r="I6" s="38">
        <v>975.51</v>
      </c>
    </row>
    <row r="7" spans="1:9" x14ac:dyDescent="0.2">
      <c r="A7" s="88">
        <v>40057</v>
      </c>
      <c r="B7" s="38">
        <f t="shared" ref="B7:B38" si="3">+C7+D7</f>
        <v>57555.09</v>
      </c>
      <c r="C7" s="38">
        <f t="shared" ref="C7:C38" si="4">+E6</f>
        <v>48772.21</v>
      </c>
      <c r="D7" s="38">
        <f t="shared" ref="D7:D38" si="5">+D6-H6</f>
        <v>8782.8799999999992</v>
      </c>
      <c r="E7" s="90">
        <f t="shared" si="0"/>
        <v>48089.46</v>
      </c>
      <c r="F7" s="39">
        <v>59</v>
      </c>
      <c r="G7" s="38">
        <f t="shared" si="1"/>
        <v>682.75</v>
      </c>
      <c r="H7" s="38">
        <f t="shared" si="2"/>
        <v>292.76</v>
      </c>
      <c r="I7" s="38">
        <v>975.51</v>
      </c>
    </row>
    <row r="8" spans="1:9" x14ac:dyDescent="0.2">
      <c r="A8" s="88">
        <v>40087</v>
      </c>
      <c r="B8" s="38">
        <f t="shared" si="3"/>
        <v>56579.58</v>
      </c>
      <c r="C8" s="38">
        <f t="shared" si="4"/>
        <v>48089.46</v>
      </c>
      <c r="D8" s="38">
        <f t="shared" si="5"/>
        <v>8490.1200000000008</v>
      </c>
      <c r="E8" s="90">
        <f t="shared" si="0"/>
        <v>47401.75</v>
      </c>
      <c r="F8" s="39">
        <v>58</v>
      </c>
      <c r="G8" s="38">
        <f t="shared" si="1"/>
        <v>687.71</v>
      </c>
      <c r="H8" s="38">
        <f t="shared" si="2"/>
        <v>287.8</v>
      </c>
      <c r="I8" s="38">
        <v>975.51</v>
      </c>
    </row>
    <row r="9" spans="1:9" x14ac:dyDescent="0.2">
      <c r="A9" s="88">
        <v>40118</v>
      </c>
      <c r="B9" s="38">
        <f t="shared" si="3"/>
        <v>55604.07</v>
      </c>
      <c r="C9" s="38">
        <f t="shared" si="4"/>
        <v>47401.75</v>
      </c>
      <c r="D9" s="38">
        <f t="shared" si="5"/>
        <v>8202.32</v>
      </c>
      <c r="E9" s="90">
        <f t="shared" si="0"/>
        <v>46709.08</v>
      </c>
      <c r="F9" s="39">
        <v>57</v>
      </c>
      <c r="G9" s="38">
        <f t="shared" si="1"/>
        <v>692.67</v>
      </c>
      <c r="H9" s="38">
        <f t="shared" si="2"/>
        <v>282.83999999999997</v>
      </c>
      <c r="I9" s="38">
        <v>975.51</v>
      </c>
    </row>
    <row r="10" spans="1:9" x14ac:dyDescent="0.2">
      <c r="A10" s="88">
        <v>40148</v>
      </c>
      <c r="B10" s="38">
        <f t="shared" si="3"/>
        <v>54628.56</v>
      </c>
      <c r="C10" s="38">
        <f t="shared" si="4"/>
        <v>46709.08</v>
      </c>
      <c r="D10" s="38">
        <f t="shared" si="5"/>
        <v>7919.48</v>
      </c>
      <c r="E10" s="38">
        <f t="shared" si="0"/>
        <v>46011.45</v>
      </c>
      <c r="F10" s="39">
        <v>56</v>
      </c>
      <c r="G10" s="38">
        <f t="shared" si="1"/>
        <v>697.63</v>
      </c>
      <c r="H10" s="38">
        <f t="shared" si="2"/>
        <v>277.88</v>
      </c>
      <c r="I10" s="38">
        <v>975.51</v>
      </c>
    </row>
    <row r="11" spans="1:9" x14ac:dyDescent="0.2">
      <c r="A11" s="88">
        <v>40179</v>
      </c>
      <c r="B11" s="38">
        <f t="shared" si="3"/>
        <v>53653.05</v>
      </c>
      <c r="C11" s="38">
        <f t="shared" si="4"/>
        <v>46011.45</v>
      </c>
      <c r="D11" s="38">
        <f t="shared" si="5"/>
        <v>7641.6</v>
      </c>
      <c r="E11" s="38">
        <f t="shared" si="0"/>
        <v>45308.85</v>
      </c>
      <c r="F11" s="39">
        <v>55</v>
      </c>
      <c r="G11" s="38">
        <f t="shared" si="1"/>
        <v>702.6</v>
      </c>
      <c r="H11" s="38">
        <f t="shared" si="2"/>
        <v>272.91000000000003</v>
      </c>
      <c r="I11" s="38">
        <v>975.51</v>
      </c>
    </row>
    <row r="12" spans="1:9" x14ac:dyDescent="0.2">
      <c r="A12" s="88">
        <v>40210</v>
      </c>
      <c r="B12" s="38">
        <f t="shared" si="3"/>
        <v>52677.54</v>
      </c>
      <c r="C12" s="38">
        <f t="shared" si="4"/>
        <v>45308.85</v>
      </c>
      <c r="D12" s="38">
        <f t="shared" si="5"/>
        <v>7368.69</v>
      </c>
      <c r="E12" s="38">
        <f t="shared" si="0"/>
        <v>44601.29</v>
      </c>
      <c r="F12" s="39">
        <v>54</v>
      </c>
      <c r="G12" s="38">
        <f t="shared" si="1"/>
        <v>707.56</v>
      </c>
      <c r="H12" s="38">
        <f t="shared" si="2"/>
        <v>267.95</v>
      </c>
      <c r="I12" s="38">
        <v>975.51</v>
      </c>
    </row>
    <row r="13" spans="1:9" x14ac:dyDescent="0.2">
      <c r="A13" s="88">
        <v>40238</v>
      </c>
      <c r="B13" s="38">
        <f t="shared" si="3"/>
        <v>51702.03</v>
      </c>
      <c r="C13" s="38">
        <f t="shared" si="4"/>
        <v>44601.29</v>
      </c>
      <c r="D13" s="38">
        <f t="shared" si="5"/>
        <v>7100.74</v>
      </c>
      <c r="E13" s="38">
        <f t="shared" si="0"/>
        <v>43888.77</v>
      </c>
      <c r="F13" s="39">
        <v>53</v>
      </c>
      <c r="G13" s="38">
        <f t="shared" si="1"/>
        <v>712.52</v>
      </c>
      <c r="H13" s="38">
        <f t="shared" si="2"/>
        <v>262.99</v>
      </c>
      <c r="I13" s="38">
        <v>975.51</v>
      </c>
    </row>
    <row r="14" spans="1:9" x14ac:dyDescent="0.2">
      <c r="A14" s="88">
        <v>40269</v>
      </c>
      <c r="B14" s="38">
        <f t="shared" si="3"/>
        <v>50726.52</v>
      </c>
      <c r="C14" s="38">
        <f t="shared" si="4"/>
        <v>43888.77</v>
      </c>
      <c r="D14" s="38">
        <f t="shared" si="5"/>
        <v>6837.75</v>
      </c>
      <c r="E14" s="38">
        <f t="shared" si="0"/>
        <v>43171.29</v>
      </c>
      <c r="F14" s="39">
        <v>52</v>
      </c>
      <c r="G14" s="38">
        <f t="shared" si="1"/>
        <v>717.48</v>
      </c>
      <c r="H14" s="38">
        <f t="shared" si="2"/>
        <v>258.02999999999997</v>
      </c>
      <c r="I14" s="38">
        <v>975.51</v>
      </c>
    </row>
    <row r="15" spans="1:9" x14ac:dyDescent="0.2">
      <c r="A15" s="88">
        <v>40299</v>
      </c>
      <c r="B15" s="38">
        <f t="shared" si="3"/>
        <v>49751.01</v>
      </c>
      <c r="C15" s="38">
        <f t="shared" si="4"/>
        <v>43171.29</v>
      </c>
      <c r="D15" s="38">
        <f t="shared" si="5"/>
        <v>6579.72</v>
      </c>
      <c r="E15" s="38">
        <f t="shared" si="0"/>
        <v>42448.85</v>
      </c>
      <c r="F15" s="39">
        <v>51</v>
      </c>
      <c r="G15" s="38">
        <f t="shared" si="1"/>
        <v>722.44</v>
      </c>
      <c r="H15" s="38">
        <f t="shared" si="2"/>
        <v>253.07</v>
      </c>
      <c r="I15" s="38">
        <v>975.51</v>
      </c>
    </row>
    <row r="16" spans="1:9" x14ac:dyDescent="0.2">
      <c r="A16" s="88">
        <v>40330</v>
      </c>
      <c r="B16" s="38">
        <f t="shared" si="3"/>
        <v>48775.5</v>
      </c>
      <c r="C16" s="38">
        <f t="shared" si="4"/>
        <v>42448.85</v>
      </c>
      <c r="D16" s="38">
        <f t="shared" si="5"/>
        <v>6326.65</v>
      </c>
      <c r="E16" s="38">
        <f t="shared" si="0"/>
        <v>41721.440000000002</v>
      </c>
      <c r="F16" s="39">
        <v>50</v>
      </c>
      <c r="G16" s="38">
        <f t="shared" si="1"/>
        <v>727.41</v>
      </c>
      <c r="H16" s="38">
        <f t="shared" si="2"/>
        <v>248.1</v>
      </c>
      <c r="I16" s="38">
        <v>975.51</v>
      </c>
    </row>
    <row r="17" spans="1:9" x14ac:dyDescent="0.2">
      <c r="A17" s="92">
        <v>40360</v>
      </c>
      <c r="B17" s="34">
        <f t="shared" si="3"/>
        <v>47799.99</v>
      </c>
      <c r="C17" s="34">
        <f t="shared" si="4"/>
        <v>41721.440000000002</v>
      </c>
      <c r="D17" s="34">
        <f t="shared" si="5"/>
        <v>6078.55</v>
      </c>
      <c r="E17" s="34">
        <f t="shared" si="0"/>
        <v>40989.07</v>
      </c>
      <c r="F17" s="33">
        <v>49</v>
      </c>
      <c r="G17" s="34">
        <f t="shared" si="1"/>
        <v>732.37</v>
      </c>
      <c r="H17" s="34">
        <f t="shared" si="2"/>
        <v>243.14</v>
      </c>
      <c r="I17" s="34">
        <v>975.51</v>
      </c>
    </row>
    <row r="18" spans="1:9" x14ac:dyDescent="0.2">
      <c r="A18" s="92">
        <v>40391</v>
      </c>
      <c r="B18" s="34">
        <f t="shared" si="3"/>
        <v>46824.480000000003</v>
      </c>
      <c r="C18" s="34">
        <f t="shared" si="4"/>
        <v>40989.07</v>
      </c>
      <c r="D18" s="34">
        <f t="shared" si="5"/>
        <v>5835.41</v>
      </c>
      <c r="E18" s="34">
        <f t="shared" si="0"/>
        <v>40251.74</v>
      </c>
      <c r="F18" s="33">
        <v>48</v>
      </c>
      <c r="G18" s="34">
        <f t="shared" si="1"/>
        <v>737.33</v>
      </c>
      <c r="H18" s="34">
        <f t="shared" si="2"/>
        <v>238.18</v>
      </c>
      <c r="I18" s="34">
        <v>975.51</v>
      </c>
    </row>
    <row r="19" spans="1:9" x14ac:dyDescent="0.2">
      <c r="A19" s="92">
        <v>40422</v>
      </c>
      <c r="B19" s="34">
        <f t="shared" si="3"/>
        <v>45848.97</v>
      </c>
      <c r="C19" s="34">
        <f t="shared" si="4"/>
        <v>40251.74</v>
      </c>
      <c r="D19" s="34">
        <f t="shared" si="5"/>
        <v>5597.23</v>
      </c>
      <c r="E19" s="34">
        <f t="shared" si="0"/>
        <v>39509.449999999997</v>
      </c>
      <c r="F19" s="33">
        <v>47</v>
      </c>
      <c r="G19" s="34">
        <f t="shared" si="1"/>
        <v>742.29</v>
      </c>
      <c r="H19" s="34">
        <f t="shared" si="2"/>
        <v>233.22</v>
      </c>
      <c r="I19" s="34">
        <v>975.51</v>
      </c>
    </row>
    <row r="20" spans="1:9" x14ac:dyDescent="0.2">
      <c r="A20" s="92">
        <v>40452</v>
      </c>
      <c r="B20" s="34">
        <f t="shared" si="3"/>
        <v>44873.46</v>
      </c>
      <c r="C20" s="34">
        <f t="shared" si="4"/>
        <v>39509.449999999997</v>
      </c>
      <c r="D20" s="34">
        <f t="shared" si="5"/>
        <v>5364.01</v>
      </c>
      <c r="E20" s="34">
        <f t="shared" si="0"/>
        <v>38762.199999999997</v>
      </c>
      <c r="F20" s="33">
        <v>46</v>
      </c>
      <c r="G20" s="34">
        <f t="shared" si="1"/>
        <v>747.25</v>
      </c>
      <c r="H20" s="34">
        <f t="shared" si="2"/>
        <v>228.26</v>
      </c>
      <c r="I20" s="34">
        <v>975.51</v>
      </c>
    </row>
    <row r="21" spans="1:9" x14ac:dyDescent="0.2">
      <c r="A21" s="92">
        <v>40483</v>
      </c>
      <c r="B21" s="34">
        <f t="shared" si="3"/>
        <v>43897.95</v>
      </c>
      <c r="C21" s="34">
        <f t="shared" si="4"/>
        <v>38762.199999999997</v>
      </c>
      <c r="D21" s="34">
        <f t="shared" si="5"/>
        <v>5135.75</v>
      </c>
      <c r="E21" s="34">
        <f t="shared" si="0"/>
        <v>38009.980000000003</v>
      </c>
      <c r="F21" s="33">
        <v>45</v>
      </c>
      <c r="G21" s="34">
        <f t="shared" si="1"/>
        <v>752.22</v>
      </c>
      <c r="H21" s="34">
        <f t="shared" si="2"/>
        <v>223.29</v>
      </c>
      <c r="I21" s="34">
        <v>975.51</v>
      </c>
    </row>
    <row r="22" spans="1:9" x14ac:dyDescent="0.2">
      <c r="A22" s="92">
        <v>40513</v>
      </c>
      <c r="B22" s="34">
        <f t="shared" si="3"/>
        <v>42922.44</v>
      </c>
      <c r="C22" s="34">
        <f t="shared" si="4"/>
        <v>38009.980000000003</v>
      </c>
      <c r="D22" s="34">
        <f t="shared" si="5"/>
        <v>4912.46</v>
      </c>
      <c r="E22" s="34">
        <f t="shared" si="0"/>
        <v>37252.800000000003</v>
      </c>
      <c r="F22" s="33">
        <v>44</v>
      </c>
      <c r="G22" s="34">
        <f t="shared" si="1"/>
        <v>757.18</v>
      </c>
      <c r="H22" s="34">
        <f t="shared" si="2"/>
        <v>218.33</v>
      </c>
      <c r="I22" s="34">
        <v>975.51</v>
      </c>
    </row>
    <row r="23" spans="1:9" x14ac:dyDescent="0.2">
      <c r="A23" s="92">
        <v>40544</v>
      </c>
      <c r="B23" s="34">
        <f t="shared" si="3"/>
        <v>41946.93</v>
      </c>
      <c r="C23" s="34">
        <f t="shared" si="4"/>
        <v>37252.800000000003</v>
      </c>
      <c r="D23" s="34">
        <f t="shared" si="5"/>
        <v>4694.13</v>
      </c>
      <c r="E23" s="34">
        <f t="shared" si="0"/>
        <v>36490.660000000003</v>
      </c>
      <c r="F23" s="33">
        <v>43</v>
      </c>
      <c r="G23" s="34">
        <f t="shared" si="1"/>
        <v>762.14</v>
      </c>
      <c r="H23" s="34">
        <f t="shared" si="2"/>
        <v>213.37</v>
      </c>
      <c r="I23" s="34">
        <v>975.51</v>
      </c>
    </row>
    <row r="24" spans="1:9" x14ac:dyDescent="0.2">
      <c r="A24" s="92">
        <v>40575</v>
      </c>
      <c r="B24" s="34">
        <f t="shared" si="3"/>
        <v>40971.42</v>
      </c>
      <c r="C24" s="34">
        <f t="shared" si="4"/>
        <v>36490.660000000003</v>
      </c>
      <c r="D24" s="34">
        <f t="shared" si="5"/>
        <v>4480.76</v>
      </c>
      <c r="E24" s="34">
        <f t="shared" si="0"/>
        <v>35723.56</v>
      </c>
      <c r="F24" s="33">
        <v>42</v>
      </c>
      <c r="G24" s="34">
        <f t="shared" si="1"/>
        <v>767.1</v>
      </c>
      <c r="H24" s="34">
        <f t="shared" si="2"/>
        <v>208.41</v>
      </c>
      <c r="I24" s="34">
        <v>975.51</v>
      </c>
    </row>
    <row r="25" spans="1:9" x14ac:dyDescent="0.2">
      <c r="A25" s="92">
        <v>40603</v>
      </c>
      <c r="B25" s="34">
        <f t="shared" si="3"/>
        <v>39995.910000000003</v>
      </c>
      <c r="C25" s="34">
        <f t="shared" si="4"/>
        <v>35723.56</v>
      </c>
      <c r="D25" s="34">
        <f t="shared" si="5"/>
        <v>4272.3500000000004</v>
      </c>
      <c r="E25" s="34">
        <f t="shared" si="0"/>
        <v>34951.5</v>
      </c>
      <c r="F25" s="33">
        <v>41</v>
      </c>
      <c r="G25" s="34">
        <f t="shared" si="1"/>
        <v>772.06</v>
      </c>
      <c r="H25" s="34">
        <f t="shared" si="2"/>
        <v>203.45</v>
      </c>
      <c r="I25" s="34">
        <v>975.51</v>
      </c>
    </row>
    <row r="26" spans="1:9" x14ac:dyDescent="0.2">
      <c r="A26" s="92">
        <v>40634</v>
      </c>
      <c r="B26" s="34">
        <f t="shared" si="3"/>
        <v>39020.400000000001</v>
      </c>
      <c r="C26" s="34">
        <f t="shared" si="4"/>
        <v>34951.5</v>
      </c>
      <c r="D26" s="34">
        <f t="shared" si="5"/>
        <v>4068.9</v>
      </c>
      <c r="E26" s="34">
        <f t="shared" si="0"/>
        <v>34174.47</v>
      </c>
      <c r="F26" s="33">
        <v>40</v>
      </c>
      <c r="G26" s="34">
        <f t="shared" si="1"/>
        <v>777.03</v>
      </c>
      <c r="H26" s="34">
        <f t="shared" si="2"/>
        <v>198.48</v>
      </c>
      <c r="I26" s="34">
        <v>975.51</v>
      </c>
    </row>
    <row r="27" spans="1:9" x14ac:dyDescent="0.2">
      <c r="A27" s="92">
        <v>40664</v>
      </c>
      <c r="B27" s="34">
        <f t="shared" si="3"/>
        <v>38044.89</v>
      </c>
      <c r="C27" s="34">
        <f t="shared" si="4"/>
        <v>34174.47</v>
      </c>
      <c r="D27" s="34">
        <f t="shared" si="5"/>
        <v>3870.42</v>
      </c>
      <c r="E27" s="34">
        <f t="shared" si="0"/>
        <v>33392.480000000003</v>
      </c>
      <c r="F27" s="33">
        <v>39</v>
      </c>
      <c r="G27" s="34">
        <f t="shared" si="1"/>
        <v>781.99</v>
      </c>
      <c r="H27" s="34">
        <f t="shared" si="2"/>
        <v>193.52</v>
      </c>
      <c r="I27" s="34">
        <v>975.51</v>
      </c>
    </row>
    <row r="28" spans="1:9" x14ac:dyDescent="0.2">
      <c r="A28" s="92">
        <v>40695</v>
      </c>
      <c r="B28" s="34">
        <f t="shared" si="3"/>
        <v>37069.379999999997</v>
      </c>
      <c r="C28" s="34">
        <f t="shared" si="4"/>
        <v>33392.480000000003</v>
      </c>
      <c r="D28" s="34">
        <f t="shared" si="5"/>
        <v>3676.9</v>
      </c>
      <c r="E28" s="34">
        <f t="shared" si="0"/>
        <v>32605.53</v>
      </c>
      <c r="F28" s="33">
        <v>38</v>
      </c>
      <c r="G28" s="34">
        <f t="shared" si="1"/>
        <v>786.95</v>
      </c>
      <c r="H28" s="34">
        <f t="shared" si="2"/>
        <v>188.56</v>
      </c>
      <c r="I28" s="34">
        <v>975.51</v>
      </c>
    </row>
    <row r="29" spans="1:9" x14ac:dyDescent="0.2">
      <c r="A29" s="88">
        <v>40725</v>
      </c>
      <c r="B29" s="38">
        <f t="shared" si="3"/>
        <v>36093.870000000003</v>
      </c>
      <c r="C29" s="38">
        <f t="shared" si="4"/>
        <v>32605.53</v>
      </c>
      <c r="D29" s="38">
        <f t="shared" si="5"/>
        <v>3488.34</v>
      </c>
      <c r="E29" s="38">
        <f t="shared" si="0"/>
        <v>31813.62</v>
      </c>
      <c r="F29" s="39">
        <v>37</v>
      </c>
      <c r="G29" s="38">
        <f t="shared" si="1"/>
        <v>791.91</v>
      </c>
      <c r="H29" s="38">
        <f t="shared" si="2"/>
        <v>183.6</v>
      </c>
      <c r="I29" s="38">
        <v>975.51</v>
      </c>
    </row>
    <row r="30" spans="1:9" x14ac:dyDescent="0.2">
      <c r="A30" s="88">
        <v>40756</v>
      </c>
      <c r="B30" s="38">
        <f t="shared" si="3"/>
        <v>35118.36</v>
      </c>
      <c r="C30" s="38">
        <f t="shared" si="4"/>
        <v>31813.62</v>
      </c>
      <c r="D30" s="38">
        <f t="shared" si="5"/>
        <v>3304.74</v>
      </c>
      <c r="E30" s="38">
        <f t="shared" si="0"/>
        <v>31016.74</v>
      </c>
      <c r="F30" s="39">
        <v>36</v>
      </c>
      <c r="G30" s="38">
        <f t="shared" si="1"/>
        <v>796.88</v>
      </c>
      <c r="H30" s="38">
        <f t="shared" si="2"/>
        <v>178.63</v>
      </c>
      <c r="I30" s="38">
        <v>975.51</v>
      </c>
    </row>
    <row r="31" spans="1:9" x14ac:dyDescent="0.2">
      <c r="A31" s="88">
        <v>40787</v>
      </c>
      <c r="B31" s="38">
        <f t="shared" si="3"/>
        <v>34142.85</v>
      </c>
      <c r="C31" s="38">
        <f t="shared" si="4"/>
        <v>31016.74</v>
      </c>
      <c r="D31" s="38">
        <f t="shared" si="5"/>
        <v>3126.11</v>
      </c>
      <c r="E31" s="38">
        <f t="shared" si="0"/>
        <v>30214.9</v>
      </c>
      <c r="F31" s="39">
        <v>35</v>
      </c>
      <c r="G31" s="38">
        <f t="shared" si="1"/>
        <v>801.84</v>
      </c>
      <c r="H31" s="38">
        <f t="shared" si="2"/>
        <v>173.67</v>
      </c>
      <c r="I31" s="38">
        <v>975.51</v>
      </c>
    </row>
    <row r="32" spans="1:9" x14ac:dyDescent="0.2">
      <c r="A32" s="88">
        <v>40817</v>
      </c>
      <c r="B32" s="38">
        <f t="shared" si="3"/>
        <v>33167.339999999997</v>
      </c>
      <c r="C32" s="38">
        <f t="shared" si="4"/>
        <v>30214.9</v>
      </c>
      <c r="D32" s="38">
        <f t="shared" si="5"/>
        <v>2952.44</v>
      </c>
      <c r="E32" s="38">
        <f t="shared" si="0"/>
        <v>29408.1</v>
      </c>
      <c r="F32" s="39">
        <v>34</v>
      </c>
      <c r="G32" s="38">
        <f t="shared" si="1"/>
        <v>806.8</v>
      </c>
      <c r="H32" s="38">
        <f t="shared" si="2"/>
        <v>168.71</v>
      </c>
      <c r="I32" s="38">
        <v>975.51</v>
      </c>
    </row>
    <row r="33" spans="1:9" x14ac:dyDescent="0.2">
      <c r="A33" s="88">
        <v>40848</v>
      </c>
      <c r="B33" s="38">
        <f t="shared" si="3"/>
        <v>32191.83</v>
      </c>
      <c r="C33" s="38">
        <f t="shared" si="4"/>
        <v>29408.1</v>
      </c>
      <c r="D33" s="38">
        <f t="shared" si="5"/>
        <v>2783.73</v>
      </c>
      <c r="E33" s="38">
        <f t="shared" si="0"/>
        <v>28596.34</v>
      </c>
      <c r="F33" s="39">
        <v>33</v>
      </c>
      <c r="G33" s="38">
        <f t="shared" si="1"/>
        <v>811.76</v>
      </c>
      <c r="H33" s="38">
        <f t="shared" si="2"/>
        <v>163.75</v>
      </c>
      <c r="I33" s="38">
        <v>975.51</v>
      </c>
    </row>
    <row r="34" spans="1:9" x14ac:dyDescent="0.2">
      <c r="A34" s="88">
        <v>40878</v>
      </c>
      <c r="B34" s="38">
        <f t="shared" si="3"/>
        <v>31216.32</v>
      </c>
      <c r="C34" s="38">
        <f t="shared" si="4"/>
        <v>28596.34</v>
      </c>
      <c r="D34" s="38">
        <f t="shared" si="5"/>
        <v>2619.98</v>
      </c>
      <c r="E34" s="38">
        <f t="shared" si="0"/>
        <v>27779.62</v>
      </c>
      <c r="F34" s="39">
        <v>32</v>
      </c>
      <c r="G34" s="38">
        <f t="shared" si="1"/>
        <v>816.72</v>
      </c>
      <c r="H34" s="38">
        <f t="shared" si="2"/>
        <v>158.79</v>
      </c>
      <c r="I34" s="38">
        <v>975.51</v>
      </c>
    </row>
    <row r="35" spans="1:9" x14ac:dyDescent="0.2">
      <c r="A35" s="88">
        <v>40909</v>
      </c>
      <c r="B35" s="38">
        <f t="shared" si="3"/>
        <v>30240.81</v>
      </c>
      <c r="C35" s="38">
        <f t="shared" si="4"/>
        <v>27779.62</v>
      </c>
      <c r="D35" s="38">
        <f t="shared" si="5"/>
        <v>2461.19</v>
      </c>
      <c r="E35" s="38">
        <f t="shared" si="0"/>
        <v>26957.93</v>
      </c>
      <c r="F35" s="39">
        <v>31</v>
      </c>
      <c r="G35" s="38">
        <f t="shared" si="1"/>
        <v>821.69</v>
      </c>
      <c r="H35" s="38">
        <f t="shared" si="2"/>
        <v>153.82</v>
      </c>
      <c r="I35" s="38">
        <v>975.51</v>
      </c>
    </row>
    <row r="36" spans="1:9" x14ac:dyDescent="0.2">
      <c r="A36" s="88">
        <v>40940</v>
      </c>
      <c r="B36" s="38">
        <f t="shared" si="3"/>
        <v>29265.3</v>
      </c>
      <c r="C36" s="38">
        <f t="shared" si="4"/>
        <v>26957.93</v>
      </c>
      <c r="D36" s="38">
        <f t="shared" si="5"/>
        <v>2307.37</v>
      </c>
      <c r="E36" s="38">
        <f t="shared" si="0"/>
        <v>26131.279999999999</v>
      </c>
      <c r="F36" s="39">
        <v>30</v>
      </c>
      <c r="G36" s="38">
        <f t="shared" si="1"/>
        <v>826.65</v>
      </c>
      <c r="H36" s="38">
        <f t="shared" si="2"/>
        <v>148.86000000000001</v>
      </c>
      <c r="I36" s="38">
        <v>975.51</v>
      </c>
    </row>
    <row r="37" spans="1:9" x14ac:dyDescent="0.2">
      <c r="A37" s="88">
        <v>40969</v>
      </c>
      <c r="B37" s="38">
        <f t="shared" si="3"/>
        <v>28289.79</v>
      </c>
      <c r="C37" s="38">
        <f t="shared" si="4"/>
        <v>26131.279999999999</v>
      </c>
      <c r="D37" s="38">
        <f t="shared" si="5"/>
        <v>2158.5100000000002</v>
      </c>
      <c r="E37" s="38">
        <f t="shared" si="0"/>
        <v>25299.67</v>
      </c>
      <c r="F37" s="39">
        <v>29</v>
      </c>
      <c r="G37" s="38">
        <f t="shared" si="1"/>
        <v>831.61</v>
      </c>
      <c r="H37" s="38">
        <f t="shared" si="2"/>
        <v>143.9</v>
      </c>
      <c r="I37" s="38">
        <v>975.51</v>
      </c>
    </row>
    <row r="38" spans="1:9" x14ac:dyDescent="0.2">
      <c r="A38" s="88">
        <v>41000</v>
      </c>
      <c r="B38" s="38">
        <f t="shared" si="3"/>
        <v>27314.28</v>
      </c>
      <c r="C38" s="38">
        <f t="shared" si="4"/>
        <v>25299.67</v>
      </c>
      <c r="D38" s="38">
        <f t="shared" si="5"/>
        <v>2014.61</v>
      </c>
      <c r="E38" s="38">
        <f t="shared" ref="E38:E65" si="6">+C38-G38</f>
        <v>24463.1</v>
      </c>
      <c r="F38" s="39">
        <v>28</v>
      </c>
      <c r="G38" s="38">
        <f t="shared" ref="G38:G65" si="7">I38-H38</f>
        <v>836.57</v>
      </c>
      <c r="H38" s="38">
        <f t="shared" ref="H38:H64" si="8">ROUND($D$6*F38/$F$5,2)</f>
        <v>138.94</v>
      </c>
      <c r="I38" s="38">
        <v>975.51</v>
      </c>
    </row>
    <row r="39" spans="1:9" x14ac:dyDescent="0.2">
      <c r="A39" s="88">
        <v>41030</v>
      </c>
      <c r="B39" s="38">
        <f t="shared" ref="B39:B65" si="9">+C39+D39</f>
        <v>26338.77</v>
      </c>
      <c r="C39" s="38">
        <f t="shared" ref="C39:C65" si="10">+E38</f>
        <v>24463.1</v>
      </c>
      <c r="D39" s="38">
        <f t="shared" ref="D39:D65" si="11">+D38-H38</f>
        <v>1875.67</v>
      </c>
      <c r="E39" s="38">
        <f t="shared" si="6"/>
        <v>23621.57</v>
      </c>
      <c r="F39" s="39">
        <v>27</v>
      </c>
      <c r="G39" s="38">
        <f t="shared" si="7"/>
        <v>841.53</v>
      </c>
      <c r="H39" s="38">
        <f t="shared" si="8"/>
        <v>133.97999999999999</v>
      </c>
      <c r="I39" s="38">
        <v>975.51</v>
      </c>
    </row>
    <row r="40" spans="1:9" x14ac:dyDescent="0.2">
      <c r="A40" s="88">
        <v>41061</v>
      </c>
      <c r="B40" s="38">
        <f t="shared" si="9"/>
        <v>25363.26</v>
      </c>
      <c r="C40" s="38">
        <f t="shared" si="10"/>
        <v>23621.57</v>
      </c>
      <c r="D40" s="38">
        <f t="shared" si="11"/>
        <v>1741.69</v>
      </c>
      <c r="E40" s="38">
        <f t="shared" si="6"/>
        <v>22775.07</v>
      </c>
      <c r="F40" s="39">
        <v>26</v>
      </c>
      <c r="G40" s="38">
        <f t="shared" si="7"/>
        <v>846.5</v>
      </c>
      <c r="H40" s="38">
        <f t="shared" si="8"/>
        <v>129.01</v>
      </c>
      <c r="I40" s="38">
        <v>975.51</v>
      </c>
    </row>
    <row r="41" spans="1:9" x14ac:dyDescent="0.2">
      <c r="A41" s="92">
        <v>41091</v>
      </c>
      <c r="B41" s="34">
        <f t="shared" si="9"/>
        <v>24387.75</v>
      </c>
      <c r="C41" s="34">
        <f t="shared" si="10"/>
        <v>22775.07</v>
      </c>
      <c r="D41" s="34">
        <f t="shared" si="11"/>
        <v>1612.68</v>
      </c>
      <c r="E41" s="34">
        <f t="shared" si="6"/>
        <v>21923.61</v>
      </c>
      <c r="F41" s="33">
        <v>25</v>
      </c>
      <c r="G41" s="34">
        <f t="shared" si="7"/>
        <v>851.46</v>
      </c>
      <c r="H41" s="34">
        <f t="shared" si="8"/>
        <v>124.05</v>
      </c>
      <c r="I41" s="34">
        <v>975.51</v>
      </c>
    </row>
    <row r="42" spans="1:9" x14ac:dyDescent="0.2">
      <c r="A42" s="92">
        <v>41122</v>
      </c>
      <c r="B42" s="34">
        <f t="shared" si="9"/>
        <v>23412.240000000002</v>
      </c>
      <c r="C42" s="34">
        <f t="shared" si="10"/>
        <v>21923.61</v>
      </c>
      <c r="D42" s="34">
        <f t="shared" si="11"/>
        <v>1488.63</v>
      </c>
      <c r="E42" s="34">
        <f t="shared" si="6"/>
        <v>21067.19</v>
      </c>
      <c r="F42" s="33">
        <v>24</v>
      </c>
      <c r="G42" s="34">
        <f t="shared" si="7"/>
        <v>856.42</v>
      </c>
      <c r="H42" s="34">
        <f t="shared" si="8"/>
        <v>119.09</v>
      </c>
      <c r="I42" s="34">
        <v>975.51</v>
      </c>
    </row>
    <row r="43" spans="1:9" x14ac:dyDescent="0.2">
      <c r="A43" s="92">
        <v>41153</v>
      </c>
      <c r="B43" s="34">
        <f t="shared" si="9"/>
        <v>22436.73</v>
      </c>
      <c r="C43" s="34">
        <f t="shared" si="10"/>
        <v>21067.19</v>
      </c>
      <c r="D43" s="34">
        <f t="shared" si="11"/>
        <v>1369.54</v>
      </c>
      <c r="E43" s="34">
        <f t="shared" si="6"/>
        <v>20205.810000000001</v>
      </c>
      <c r="F43" s="33">
        <v>23</v>
      </c>
      <c r="G43" s="34">
        <f t="shared" si="7"/>
        <v>861.38</v>
      </c>
      <c r="H43" s="34">
        <f t="shared" si="8"/>
        <v>114.13</v>
      </c>
      <c r="I43" s="34">
        <v>975.51</v>
      </c>
    </row>
    <row r="44" spans="1:9" x14ac:dyDescent="0.2">
      <c r="A44" s="92">
        <v>41183</v>
      </c>
      <c r="B44" s="34">
        <f t="shared" si="9"/>
        <v>21461.22</v>
      </c>
      <c r="C44" s="34">
        <f t="shared" si="10"/>
        <v>20205.810000000001</v>
      </c>
      <c r="D44" s="34">
        <f t="shared" si="11"/>
        <v>1255.4100000000001</v>
      </c>
      <c r="E44" s="34">
        <f t="shared" si="6"/>
        <v>19339.47</v>
      </c>
      <c r="F44" s="33">
        <v>22</v>
      </c>
      <c r="G44" s="34">
        <f t="shared" si="7"/>
        <v>866.34</v>
      </c>
      <c r="H44" s="34">
        <f t="shared" si="8"/>
        <v>109.17</v>
      </c>
      <c r="I44" s="34">
        <v>975.51</v>
      </c>
    </row>
    <row r="45" spans="1:9" x14ac:dyDescent="0.2">
      <c r="A45" s="92">
        <v>41214</v>
      </c>
      <c r="B45" s="34">
        <f t="shared" si="9"/>
        <v>20485.71</v>
      </c>
      <c r="C45" s="34">
        <f t="shared" si="10"/>
        <v>19339.47</v>
      </c>
      <c r="D45" s="34">
        <f t="shared" si="11"/>
        <v>1146.24</v>
      </c>
      <c r="E45" s="34">
        <f t="shared" si="6"/>
        <v>18468.16</v>
      </c>
      <c r="F45" s="33">
        <v>21</v>
      </c>
      <c r="G45" s="34">
        <f t="shared" si="7"/>
        <v>871.31</v>
      </c>
      <c r="H45" s="34">
        <f t="shared" si="8"/>
        <v>104.2</v>
      </c>
      <c r="I45" s="34">
        <v>975.51</v>
      </c>
    </row>
    <row r="46" spans="1:9" x14ac:dyDescent="0.2">
      <c r="A46" s="92">
        <v>41244</v>
      </c>
      <c r="B46" s="34">
        <f t="shared" si="9"/>
        <v>19510.2</v>
      </c>
      <c r="C46" s="34">
        <f t="shared" si="10"/>
        <v>18468.16</v>
      </c>
      <c r="D46" s="34">
        <f t="shared" si="11"/>
        <v>1042.04</v>
      </c>
      <c r="E46" s="34">
        <f t="shared" si="6"/>
        <v>17591.89</v>
      </c>
      <c r="F46" s="33">
        <v>20</v>
      </c>
      <c r="G46" s="34">
        <f t="shared" si="7"/>
        <v>876.27</v>
      </c>
      <c r="H46" s="34">
        <f t="shared" si="8"/>
        <v>99.24</v>
      </c>
      <c r="I46" s="34">
        <v>975.51</v>
      </c>
    </row>
    <row r="47" spans="1:9" x14ac:dyDescent="0.2">
      <c r="A47" s="92">
        <v>41275</v>
      </c>
      <c r="B47" s="34">
        <f t="shared" si="9"/>
        <v>18534.689999999999</v>
      </c>
      <c r="C47" s="34">
        <f t="shared" si="10"/>
        <v>17591.89</v>
      </c>
      <c r="D47" s="34">
        <f t="shared" si="11"/>
        <v>942.8</v>
      </c>
      <c r="E47" s="34">
        <f t="shared" si="6"/>
        <v>16710.66</v>
      </c>
      <c r="F47" s="33">
        <v>19</v>
      </c>
      <c r="G47" s="34">
        <f t="shared" si="7"/>
        <v>881.23</v>
      </c>
      <c r="H47" s="34">
        <f t="shared" si="8"/>
        <v>94.28</v>
      </c>
      <c r="I47" s="34">
        <v>975.51</v>
      </c>
    </row>
    <row r="48" spans="1:9" x14ac:dyDescent="0.2">
      <c r="A48" s="92">
        <v>41306</v>
      </c>
      <c r="B48" s="34">
        <f t="shared" si="9"/>
        <v>17559.18</v>
      </c>
      <c r="C48" s="34">
        <f t="shared" si="10"/>
        <v>16710.66</v>
      </c>
      <c r="D48" s="34">
        <f t="shared" si="11"/>
        <v>848.52</v>
      </c>
      <c r="E48" s="34">
        <f t="shared" si="6"/>
        <v>15824.47</v>
      </c>
      <c r="F48" s="33">
        <v>18</v>
      </c>
      <c r="G48" s="34">
        <f t="shared" si="7"/>
        <v>886.19</v>
      </c>
      <c r="H48" s="34">
        <f t="shared" si="8"/>
        <v>89.32</v>
      </c>
      <c r="I48" s="34">
        <v>975.51</v>
      </c>
    </row>
    <row r="49" spans="1:9" x14ac:dyDescent="0.2">
      <c r="A49" s="92">
        <v>41334</v>
      </c>
      <c r="B49" s="34">
        <f t="shared" si="9"/>
        <v>16583.669999999998</v>
      </c>
      <c r="C49" s="34">
        <f t="shared" si="10"/>
        <v>15824.47</v>
      </c>
      <c r="D49" s="34">
        <f t="shared" si="11"/>
        <v>759.2</v>
      </c>
      <c r="E49" s="34">
        <f t="shared" si="6"/>
        <v>14933.32</v>
      </c>
      <c r="F49" s="33">
        <v>17</v>
      </c>
      <c r="G49" s="34">
        <f t="shared" si="7"/>
        <v>891.15</v>
      </c>
      <c r="H49" s="34">
        <f t="shared" si="8"/>
        <v>84.36</v>
      </c>
      <c r="I49" s="34">
        <v>975.51</v>
      </c>
    </row>
    <row r="50" spans="1:9" x14ac:dyDescent="0.2">
      <c r="A50" s="92">
        <v>41365</v>
      </c>
      <c r="B50" s="34">
        <f t="shared" si="9"/>
        <v>15608.16</v>
      </c>
      <c r="C50" s="34">
        <f t="shared" si="10"/>
        <v>14933.32</v>
      </c>
      <c r="D50" s="34">
        <f t="shared" si="11"/>
        <v>674.84</v>
      </c>
      <c r="E50" s="34">
        <f t="shared" si="6"/>
        <v>14037.2</v>
      </c>
      <c r="F50" s="33">
        <v>16</v>
      </c>
      <c r="G50" s="34">
        <f t="shared" si="7"/>
        <v>896.12</v>
      </c>
      <c r="H50" s="34">
        <f t="shared" si="8"/>
        <v>79.39</v>
      </c>
      <c r="I50" s="34">
        <v>975.51</v>
      </c>
    </row>
    <row r="51" spans="1:9" x14ac:dyDescent="0.2">
      <c r="A51" s="92">
        <v>41395</v>
      </c>
      <c r="B51" s="34">
        <f t="shared" si="9"/>
        <v>14632.65</v>
      </c>
      <c r="C51" s="34">
        <f t="shared" si="10"/>
        <v>14037.2</v>
      </c>
      <c r="D51" s="34">
        <f t="shared" si="11"/>
        <v>595.45000000000005</v>
      </c>
      <c r="E51" s="34">
        <f t="shared" si="6"/>
        <v>13136.12</v>
      </c>
      <c r="F51" s="33">
        <v>15</v>
      </c>
      <c r="G51" s="34">
        <f t="shared" si="7"/>
        <v>901.08</v>
      </c>
      <c r="H51" s="34">
        <f t="shared" si="8"/>
        <v>74.430000000000007</v>
      </c>
      <c r="I51" s="34">
        <v>975.51</v>
      </c>
    </row>
    <row r="52" spans="1:9" x14ac:dyDescent="0.2">
      <c r="A52" s="92">
        <v>41426</v>
      </c>
      <c r="B52" s="34">
        <f t="shared" si="9"/>
        <v>13657.14</v>
      </c>
      <c r="C52" s="34">
        <f t="shared" si="10"/>
        <v>13136.12</v>
      </c>
      <c r="D52" s="34">
        <f t="shared" si="11"/>
        <v>521.02</v>
      </c>
      <c r="E52" s="34">
        <f t="shared" si="6"/>
        <v>12230.08</v>
      </c>
      <c r="F52" s="33">
        <v>14</v>
      </c>
      <c r="G52" s="34">
        <f t="shared" si="7"/>
        <v>906.04</v>
      </c>
      <c r="H52" s="34">
        <f t="shared" si="8"/>
        <v>69.47</v>
      </c>
      <c r="I52" s="34">
        <v>975.51</v>
      </c>
    </row>
    <row r="53" spans="1:9" x14ac:dyDescent="0.2">
      <c r="A53" s="88">
        <v>41456</v>
      </c>
      <c r="B53" s="38">
        <f t="shared" si="9"/>
        <v>12681.63</v>
      </c>
      <c r="C53" s="38">
        <f t="shared" si="10"/>
        <v>12230.08</v>
      </c>
      <c r="D53" s="38">
        <f t="shared" si="11"/>
        <v>451.55</v>
      </c>
      <c r="E53" s="38">
        <f t="shared" si="6"/>
        <v>11319.08</v>
      </c>
      <c r="F53" s="39">
        <v>13</v>
      </c>
      <c r="G53" s="38">
        <f t="shared" si="7"/>
        <v>911</v>
      </c>
      <c r="H53" s="38">
        <f t="shared" si="8"/>
        <v>64.510000000000005</v>
      </c>
      <c r="I53" s="38">
        <v>975.51</v>
      </c>
    </row>
    <row r="54" spans="1:9" x14ac:dyDescent="0.2">
      <c r="A54" s="88">
        <v>41487</v>
      </c>
      <c r="B54" s="38">
        <f t="shared" si="9"/>
        <v>11706.12</v>
      </c>
      <c r="C54" s="38">
        <f t="shared" si="10"/>
        <v>11319.08</v>
      </c>
      <c r="D54" s="38">
        <f t="shared" si="11"/>
        <v>387.04</v>
      </c>
      <c r="E54" s="38">
        <f t="shared" si="6"/>
        <v>10403.11</v>
      </c>
      <c r="F54" s="39">
        <v>12</v>
      </c>
      <c r="G54" s="38">
        <f t="shared" si="7"/>
        <v>915.97</v>
      </c>
      <c r="H54" s="38">
        <f t="shared" si="8"/>
        <v>59.54</v>
      </c>
      <c r="I54" s="38">
        <v>975.51</v>
      </c>
    </row>
    <row r="55" spans="1:9" x14ac:dyDescent="0.2">
      <c r="A55" s="88">
        <v>41518</v>
      </c>
      <c r="B55" s="38">
        <f t="shared" si="9"/>
        <v>10730.61</v>
      </c>
      <c r="C55" s="38">
        <f t="shared" si="10"/>
        <v>10403.11</v>
      </c>
      <c r="D55" s="38">
        <f t="shared" si="11"/>
        <v>327.5</v>
      </c>
      <c r="E55" s="38">
        <f t="shared" si="6"/>
        <v>9482.18</v>
      </c>
      <c r="F55" s="39">
        <v>11</v>
      </c>
      <c r="G55" s="38">
        <f t="shared" si="7"/>
        <v>920.93</v>
      </c>
      <c r="H55" s="38">
        <f t="shared" si="8"/>
        <v>54.58</v>
      </c>
      <c r="I55" s="38">
        <v>975.51</v>
      </c>
    </row>
    <row r="56" spans="1:9" x14ac:dyDescent="0.2">
      <c r="A56" s="88">
        <v>41548</v>
      </c>
      <c r="B56" s="38">
        <f t="shared" si="9"/>
        <v>9755.1</v>
      </c>
      <c r="C56" s="38">
        <f t="shared" si="10"/>
        <v>9482.18</v>
      </c>
      <c r="D56" s="38">
        <f t="shared" si="11"/>
        <v>272.92</v>
      </c>
      <c r="E56" s="38">
        <f t="shared" si="6"/>
        <v>8556.2900000000009</v>
      </c>
      <c r="F56" s="39">
        <v>10</v>
      </c>
      <c r="G56" s="38">
        <f t="shared" si="7"/>
        <v>925.89</v>
      </c>
      <c r="H56" s="38">
        <f t="shared" si="8"/>
        <v>49.62</v>
      </c>
      <c r="I56" s="38">
        <v>975.51</v>
      </c>
    </row>
    <row r="57" spans="1:9" x14ac:dyDescent="0.2">
      <c r="A57" s="88">
        <v>41579</v>
      </c>
      <c r="B57" s="38">
        <f t="shared" si="9"/>
        <v>8779.59</v>
      </c>
      <c r="C57" s="38">
        <f t="shared" si="10"/>
        <v>8556.2900000000009</v>
      </c>
      <c r="D57" s="38">
        <f t="shared" si="11"/>
        <v>223.3</v>
      </c>
      <c r="E57" s="38">
        <f t="shared" si="6"/>
        <v>7625.44</v>
      </c>
      <c r="F57" s="39">
        <v>9</v>
      </c>
      <c r="G57" s="38">
        <f t="shared" si="7"/>
        <v>930.85</v>
      </c>
      <c r="H57" s="38">
        <f t="shared" si="8"/>
        <v>44.66</v>
      </c>
      <c r="I57" s="38">
        <v>975.51</v>
      </c>
    </row>
    <row r="58" spans="1:9" x14ac:dyDescent="0.2">
      <c r="A58" s="88">
        <v>41609</v>
      </c>
      <c r="B58" s="38">
        <f t="shared" si="9"/>
        <v>7804.08</v>
      </c>
      <c r="C58" s="38">
        <f t="shared" si="10"/>
        <v>7625.44</v>
      </c>
      <c r="D58" s="38">
        <f t="shared" si="11"/>
        <v>178.64</v>
      </c>
      <c r="E58" s="38">
        <f t="shared" si="6"/>
        <v>6689.63</v>
      </c>
      <c r="F58" s="39">
        <v>8</v>
      </c>
      <c r="G58" s="38">
        <f t="shared" si="7"/>
        <v>935.81</v>
      </c>
      <c r="H58" s="38">
        <f t="shared" si="8"/>
        <v>39.700000000000003</v>
      </c>
      <c r="I58" s="38">
        <v>975.51</v>
      </c>
    </row>
    <row r="59" spans="1:9" x14ac:dyDescent="0.2">
      <c r="A59" s="88">
        <v>41640</v>
      </c>
      <c r="B59" s="38">
        <f t="shared" si="9"/>
        <v>6828.57</v>
      </c>
      <c r="C59" s="38">
        <f t="shared" si="10"/>
        <v>6689.63</v>
      </c>
      <c r="D59" s="38">
        <f t="shared" si="11"/>
        <v>138.94</v>
      </c>
      <c r="E59" s="38">
        <f t="shared" si="6"/>
        <v>5748.85</v>
      </c>
      <c r="F59" s="39">
        <v>7</v>
      </c>
      <c r="G59" s="38">
        <f t="shared" si="7"/>
        <v>940.78</v>
      </c>
      <c r="H59" s="38">
        <f t="shared" si="8"/>
        <v>34.729999999999997</v>
      </c>
      <c r="I59" s="38">
        <v>975.51</v>
      </c>
    </row>
    <row r="60" spans="1:9" x14ac:dyDescent="0.2">
      <c r="A60" s="88">
        <v>41671</v>
      </c>
      <c r="B60" s="38">
        <f t="shared" si="9"/>
        <v>5853.06</v>
      </c>
      <c r="C60" s="38">
        <f t="shared" si="10"/>
        <v>5748.85</v>
      </c>
      <c r="D60" s="38">
        <f t="shared" si="11"/>
        <v>104.21</v>
      </c>
      <c r="E60" s="38">
        <f t="shared" si="6"/>
        <v>4803.1099999999997</v>
      </c>
      <c r="F60" s="39">
        <v>6</v>
      </c>
      <c r="G60" s="38">
        <f t="shared" si="7"/>
        <v>945.74</v>
      </c>
      <c r="H60" s="38">
        <f t="shared" si="8"/>
        <v>29.77</v>
      </c>
      <c r="I60" s="38">
        <v>975.51</v>
      </c>
    </row>
    <row r="61" spans="1:9" x14ac:dyDescent="0.2">
      <c r="A61" s="88">
        <v>41699</v>
      </c>
      <c r="B61" s="38">
        <f t="shared" si="9"/>
        <v>4877.55</v>
      </c>
      <c r="C61" s="38">
        <f t="shared" si="10"/>
        <v>4803.1099999999997</v>
      </c>
      <c r="D61" s="38">
        <f t="shared" si="11"/>
        <v>74.44</v>
      </c>
      <c r="E61" s="38">
        <f t="shared" si="6"/>
        <v>3852.41</v>
      </c>
      <c r="F61" s="39">
        <v>5</v>
      </c>
      <c r="G61" s="38">
        <f t="shared" si="7"/>
        <v>950.7</v>
      </c>
      <c r="H61" s="38">
        <f t="shared" si="8"/>
        <v>24.81</v>
      </c>
      <c r="I61" s="38">
        <v>975.51</v>
      </c>
    </row>
    <row r="62" spans="1:9" x14ac:dyDescent="0.2">
      <c r="A62" s="88">
        <v>41730</v>
      </c>
      <c r="B62" s="38">
        <f t="shared" si="9"/>
        <v>3902.04</v>
      </c>
      <c r="C62" s="38">
        <f t="shared" si="10"/>
        <v>3852.41</v>
      </c>
      <c r="D62" s="38">
        <f t="shared" si="11"/>
        <v>49.63</v>
      </c>
      <c r="E62" s="38">
        <f t="shared" si="6"/>
        <v>2896.75</v>
      </c>
      <c r="F62" s="39">
        <v>4</v>
      </c>
      <c r="G62" s="38">
        <f t="shared" si="7"/>
        <v>955.66</v>
      </c>
      <c r="H62" s="38">
        <f t="shared" si="8"/>
        <v>19.850000000000001</v>
      </c>
      <c r="I62" s="38">
        <v>975.51</v>
      </c>
    </row>
    <row r="63" spans="1:9" x14ac:dyDescent="0.2">
      <c r="A63" s="88">
        <v>41760</v>
      </c>
      <c r="B63" s="38">
        <f t="shared" si="9"/>
        <v>2926.53</v>
      </c>
      <c r="C63" s="38">
        <f t="shared" si="10"/>
        <v>2896.75</v>
      </c>
      <c r="D63" s="38">
        <f t="shared" si="11"/>
        <v>29.78</v>
      </c>
      <c r="E63" s="38">
        <f t="shared" si="6"/>
        <v>1936.13</v>
      </c>
      <c r="F63" s="39">
        <v>3</v>
      </c>
      <c r="G63" s="38">
        <f t="shared" si="7"/>
        <v>960.62</v>
      </c>
      <c r="H63" s="38">
        <f t="shared" si="8"/>
        <v>14.89</v>
      </c>
      <c r="I63" s="38">
        <v>975.51</v>
      </c>
    </row>
    <row r="64" spans="1:9" x14ac:dyDescent="0.2">
      <c r="A64" s="88">
        <v>41791</v>
      </c>
      <c r="B64" s="38">
        <f t="shared" si="9"/>
        <v>1951.02</v>
      </c>
      <c r="C64" s="38">
        <f t="shared" si="10"/>
        <v>1936.13</v>
      </c>
      <c r="D64" s="38">
        <f t="shared" si="11"/>
        <v>14.89</v>
      </c>
      <c r="E64" s="38">
        <f t="shared" si="6"/>
        <v>970.54</v>
      </c>
      <c r="F64" s="39">
        <v>2</v>
      </c>
      <c r="G64" s="38">
        <f t="shared" si="7"/>
        <v>965.59</v>
      </c>
      <c r="H64" s="38">
        <f t="shared" si="8"/>
        <v>9.92</v>
      </c>
      <c r="I64" s="38">
        <v>975.51</v>
      </c>
    </row>
    <row r="65" spans="1:9" x14ac:dyDescent="0.2">
      <c r="A65" s="83">
        <v>41821</v>
      </c>
      <c r="B65" s="1">
        <f t="shared" si="9"/>
        <v>975.51</v>
      </c>
      <c r="C65" s="1">
        <f t="shared" si="10"/>
        <v>970.54</v>
      </c>
      <c r="D65" s="1">
        <f t="shared" si="11"/>
        <v>4.97</v>
      </c>
      <c r="E65" s="1">
        <f t="shared" si="6"/>
        <v>0</v>
      </c>
      <c r="F65">
        <v>1</v>
      </c>
      <c r="G65" s="1">
        <f t="shared" si="7"/>
        <v>970.54</v>
      </c>
      <c r="H65" s="1">
        <v>4.97</v>
      </c>
      <c r="I65" s="1">
        <v>975.51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I65"/>
  <sheetViews>
    <sheetView showGridLines="0" topLeftCell="A62" workbookViewId="0">
      <selection activeCell="B94" sqref="B94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60</v>
      </c>
      <c r="E1" s="33" t="s">
        <v>42</v>
      </c>
      <c r="F1" s="33"/>
      <c r="G1" s="85" t="s">
        <v>55</v>
      </c>
      <c r="H1" s="58">
        <f>12*(RATE(F6,-I6,C6))</f>
        <v>6.3600000000000004E-2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1830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40118</v>
      </c>
      <c r="B6" s="38">
        <f>1362.49*60</f>
        <v>81749.399999999994</v>
      </c>
      <c r="C6" s="38">
        <v>69876.899999999994</v>
      </c>
      <c r="D6" s="38">
        <f>B6-C6</f>
        <v>11872.5</v>
      </c>
      <c r="E6" s="90">
        <f>+C6-G6</f>
        <v>68903.67</v>
      </c>
      <c r="F6" s="39">
        <v>60</v>
      </c>
      <c r="G6" s="38">
        <f>I6-H6</f>
        <v>973.23</v>
      </c>
      <c r="H6" s="38">
        <f>ROUND($D$6*F6/$F$5,2)</f>
        <v>389.26</v>
      </c>
      <c r="I6" s="38">
        <v>1362.49</v>
      </c>
    </row>
    <row r="7" spans="1:9" x14ac:dyDescent="0.2">
      <c r="A7" s="88">
        <v>40148</v>
      </c>
      <c r="B7" s="38">
        <f>+C7+D7</f>
        <v>80386.91</v>
      </c>
      <c r="C7" s="38">
        <f>+E6</f>
        <v>68903.67</v>
      </c>
      <c r="D7" s="38">
        <f>+D6-H6</f>
        <v>11483.24</v>
      </c>
      <c r="E7" s="90">
        <f>+C7-G7</f>
        <v>67923.95</v>
      </c>
      <c r="F7" s="39">
        <v>59</v>
      </c>
      <c r="G7" s="38">
        <f>I7-H7</f>
        <v>979.72</v>
      </c>
      <c r="H7" s="38">
        <f>ROUND($D$6*F7/$F$5,2)</f>
        <v>382.77</v>
      </c>
      <c r="I7" s="38">
        <v>1362.49</v>
      </c>
    </row>
    <row r="8" spans="1:9" x14ac:dyDescent="0.2">
      <c r="A8" s="88">
        <v>40179</v>
      </c>
      <c r="B8" s="38">
        <f>+C8+D8</f>
        <v>79024.42</v>
      </c>
      <c r="C8" s="38">
        <f>+E7</f>
        <v>67923.95</v>
      </c>
      <c r="D8" s="38">
        <f>+D7-H7</f>
        <v>11100.47</v>
      </c>
      <c r="E8" s="90">
        <f>+C8-G8</f>
        <v>66937.75</v>
      </c>
      <c r="F8" s="39">
        <v>58</v>
      </c>
      <c r="G8" s="38">
        <f>I8-H8</f>
        <v>986.2</v>
      </c>
      <c r="H8" s="38">
        <f>ROUND($D$6*F8/$F$5,2)</f>
        <v>376.29</v>
      </c>
      <c r="I8" s="38">
        <v>1362.49</v>
      </c>
    </row>
    <row r="9" spans="1:9" x14ac:dyDescent="0.2">
      <c r="A9" s="88">
        <v>40210</v>
      </c>
      <c r="B9" s="38">
        <f t="shared" ref="B9:B65" si="0">+C9+D9</f>
        <v>77661.929999999993</v>
      </c>
      <c r="C9" s="38">
        <f t="shared" ref="C9:C65" si="1">+E8</f>
        <v>66937.75</v>
      </c>
      <c r="D9" s="38">
        <f t="shared" ref="D9:D65" si="2">+D8-H8</f>
        <v>10724.18</v>
      </c>
      <c r="E9" s="90">
        <f t="shared" ref="E9:E65" si="3">+C9-G9</f>
        <v>65945.06</v>
      </c>
      <c r="F9" s="39">
        <v>57</v>
      </c>
      <c r="G9" s="38">
        <f t="shared" ref="G9:G65" si="4">I9-H9</f>
        <v>992.69</v>
      </c>
      <c r="H9" s="38">
        <f t="shared" ref="H9:H65" si="5">ROUND($D$6*F9/$F$5,2)</f>
        <v>369.8</v>
      </c>
      <c r="I9" s="38">
        <v>1362.49</v>
      </c>
    </row>
    <row r="10" spans="1:9" x14ac:dyDescent="0.2">
      <c r="A10" s="88">
        <v>40238</v>
      </c>
      <c r="B10" s="38">
        <f t="shared" si="0"/>
        <v>76299.44</v>
      </c>
      <c r="C10" s="38">
        <f t="shared" si="1"/>
        <v>65945.06</v>
      </c>
      <c r="D10" s="38">
        <f t="shared" si="2"/>
        <v>10354.379999999999</v>
      </c>
      <c r="E10" s="90">
        <f t="shared" si="3"/>
        <v>64945.88</v>
      </c>
      <c r="F10" s="39">
        <v>56</v>
      </c>
      <c r="G10" s="38">
        <f t="shared" si="4"/>
        <v>999.18</v>
      </c>
      <c r="H10" s="38">
        <f t="shared" si="5"/>
        <v>363.31</v>
      </c>
      <c r="I10" s="38">
        <v>1362.49</v>
      </c>
    </row>
    <row r="11" spans="1:9" x14ac:dyDescent="0.2">
      <c r="A11" s="88">
        <v>40269</v>
      </c>
      <c r="B11" s="38">
        <f t="shared" si="0"/>
        <v>74936.95</v>
      </c>
      <c r="C11" s="38">
        <f t="shared" si="1"/>
        <v>64945.88</v>
      </c>
      <c r="D11" s="38">
        <f t="shared" si="2"/>
        <v>9991.07</v>
      </c>
      <c r="E11" s="90">
        <f t="shared" si="3"/>
        <v>63940.21</v>
      </c>
      <c r="F11" s="39">
        <v>55</v>
      </c>
      <c r="G11" s="38">
        <f t="shared" si="4"/>
        <v>1005.67</v>
      </c>
      <c r="H11" s="38">
        <f t="shared" si="5"/>
        <v>356.82</v>
      </c>
      <c r="I11" s="38">
        <v>1362.49</v>
      </c>
    </row>
    <row r="12" spans="1:9" x14ac:dyDescent="0.2">
      <c r="A12" s="88">
        <v>40299</v>
      </c>
      <c r="B12" s="38">
        <f t="shared" si="0"/>
        <v>73574.460000000006</v>
      </c>
      <c r="C12" s="38">
        <f t="shared" si="1"/>
        <v>63940.21</v>
      </c>
      <c r="D12" s="38">
        <f t="shared" si="2"/>
        <v>9634.25</v>
      </c>
      <c r="E12" s="90">
        <f t="shared" si="3"/>
        <v>62928.06</v>
      </c>
      <c r="F12" s="39">
        <v>54</v>
      </c>
      <c r="G12" s="38">
        <f t="shared" si="4"/>
        <v>1012.15</v>
      </c>
      <c r="H12" s="38">
        <f t="shared" si="5"/>
        <v>350.34</v>
      </c>
      <c r="I12" s="38">
        <v>1362.49</v>
      </c>
    </row>
    <row r="13" spans="1:9" x14ac:dyDescent="0.2">
      <c r="A13" s="88">
        <v>40330</v>
      </c>
      <c r="B13" s="38">
        <f t="shared" si="0"/>
        <v>72211.97</v>
      </c>
      <c r="C13" s="38">
        <f t="shared" si="1"/>
        <v>62928.06</v>
      </c>
      <c r="D13" s="38">
        <f t="shared" si="2"/>
        <v>9283.91</v>
      </c>
      <c r="E13" s="90">
        <f t="shared" si="3"/>
        <v>61909.42</v>
      </c>
      <c r="F13" s="39">
        <v>53</v>
      </c>
      <c r="G13" s="38">
        <f t="shared" si="4"/>
        <v>1018.64</v>
      </c>
      <c r="H13" s="38">
        <f t="shared" si="5"/>
        <v>343.85</v>
      </c>
      <c r="I13" s="38">
        <v>1362.49</v>
      </c>
    </row>
    <row r="14" spans="1:9" x14ac:dyDescent="0.2">
      <c r="A14" s="92">
        <v>40360</v>
      </c>
      <c r="B14" s="34">
        <f t="shared" si="0"/>
        <v>70849.48</v>
      </c>
      <c r="C14" s="34">
        <f t="shared" si="1"/>
        <v>61909.42</v>
      </c>
      <c r="D14" s="34">
        <f t="shared" si="2"/>
        <v>8940.06</v>
      </c>
      <c r="E14" s="93">
        <f t="shared" si="3"/>
        <v>60884.29</v>
      </c>
      <c r="F14" s="33">
        <v>52</v>
      </c>
      <c r="G14" s="34">
        <f t="shared" si="4"/>
        <v>1025.1300000000001</v>
      </c>
      <c r="H14" s="34">
        <f t="shared" si="5"/>
        <v>337.36</v>
      </c>
      <c r="I14" s="34">
        <v>1362.49</v>
      </c>
    </row>
    <row r="15" spans="1:9" x14ac:dyDescent="0.2">
      <c r="A15" s="92">
        <v>40391</v>
      </c>
      <c r="B15" s="34">
        <f t="shared" si="0"/>
        <v>69486.990000000005</v>
      </c>
      <c r="C15" s="34">
        <f t="shared" si="1"/>
        <v>60884.29</v>
      </c>
      <c r="D15" s="34">
        <f t="shared" si="2"/>
        <v>8602.7000000000007</v>
      </c>
      <c r="E15" s="93">
        <f t="shared" si="3"/>
        <v>59852.67</v>
      </c>
      <c r="F15" s="33">
        <v>51</v>
      </c>
      <c r="G15" s="34">
        <f t="shared" si="4"/>
        <v>1031.6199999999999</v>
      </c>
      <c r="H15" s="34">
        <f t="shared" si="5"/>
        <v>330.87</v>
      </c>
      <c r="I15" s="34">
        <v>1362.49</v>
      </c>
    </row>
    <row r="16" spans="1:9" x14ac:dyDescent="0.2">
      <c r="A16" s="92">
        <v>40422</v>
      </c>
      <c r="B16" s="34">
        <f t="shared" si="0"/>
        <v>68124.5</v>
      </c>
      <c r="C16" s="34">
        <f t="shared" si="1"/>
        <v>59852.67</v>
      </c>
      <c r="D16" s="34">
        <f t="shared" si="2"/>
        <v>8271.83</v>
      </c>
      <c r="E16" s="93">
        <f t="shared" si="3"/>
        <v>58814.57</v>
      </c>
      <c r="F16" s="33">
        <v>50</v>
      </c>
      <c r="G16" s="34">
        <f t="shared" si="4"/>
        <v>1038.0999999999999</v>
      </c>
      <c r="H16" s="34">
        <f t="shared" si="5"/>
        <v>324.39</v>
      </c>
      <c r="I16" s="34">
        <v>1362.49</v>
      </c>
    </row>
    <row r="17" spans="1:9" x14ac:dyDescent="0.2">
      <c r="A17" s="92">
        <v>40452</v>
      </c>
      <c r="B17" s="34">
        <f t="shared" si="0"/>
        <v>66762.009999999995</v>
      </c>
      <c r="C17" s="34">
        <f t="shared" si="1"/>
        <v>58814.57</v>
      </c>
      <c r="D17" s="34">
        <f t="shared" si="2"/>
        <v>7947.44</v>
      </c>
      <c r="E17" s="93">
        <f t="shared" si="3"/>
        <v>57769.98</v>
      </c>
      <c r="F17" s="33">
        <v>49</v>
      </c>
      <c r="G17" s="34">
        <f t="shared" si="4"/>
        <v>1044.5899999999999</v>
      </c>
      <c r="H17" s="34">
        <f t="shared" si="5"/>
        <v>317.89999999999998</v>
      </c>
      <c r="I17" s="34">
        <v>1362.49</v>
      </c>
    </row>
    <row r="18" spans="1:9" x14ac:dyDescent="0.2">
      <c r="A18" s="92">
        <v>40483</v>
      </c>
      <c r="B18" s="34">
        <f t="shared" si="0"/>
        <v>65399.519999999997</v>
      </c>
      <c r="C18" s="34">
        <f t="shared" si="1"/>
        <v>57769.98</v>
      </c>
      <c r="D18" s="34">
        <f t="shared" si="2"/>
        <v>7629.54</v>
      </c>
      <c r="E18" s="93">
        <f t="shared" si="3"/>
        <v>56718.9</v>
      </c>
      <c r="F18" s="33">
        <v>48</v>
      </c>
      <c r="G18" s="34">
        <f t="shared" si="4"/>
        <v>1051.08</v>
      </c>
      <c r="H18" s="34">
        <f t="shared" si="5"/>
        <v>311.41000000000003</v>
      </c>
      <c r="I18" s="34">
        <v>1362.49</v>
      </c>
    </row>
    <row r="19" spans="1:9" x14ac:dyDescent="0.2">
      <c r="A19" s="92">
        <v>40513</v>
      </c>
      <c r="B19" s="34">
        <f t="shared" si="0"/>
        <v>64037.03</v>
      </c>
      <c r="C19" s="34">
        <f t="shared" si="1"/>
        <v>56718.9</v>
      </c>
      <c r="D19" s="34">
        <f t="shared" si="2"/>
        <v>7318.13</v>
      </c>
      <c r="E19" s="93">
        <f t="shared" si="3"/>
        <v>55661.33</v>
      </c>
      <c r="F19" s="33">
        <v>47</v>
      </c>
      <c r="G19" s="34">
        <f t="shared" si="4"/>
        <v>1057.57</v>
      </c>
      <c r="H19" s="34">
        <f t="shared" si="5"/>
        <v>304.92</v>
      </c>
      <c r="I19" s="34">
        <v>1362.49</v>
      </c>
    </row>
    <row r="20" spans="1:9" x14ac:dyDescent="0.2">
      <c r="A20" s="92">
        <v>40544</v>
      </c>
      <c r="B20" s="34">
        <f t="shared" si="0"/>
        <v>62674.54</v>
      </c>
      <c r="C20" s="34">
        <f t="shared" si="1"/>
        <v>55661.33</v>
      </c>
      <c r="D20" s="34">
        <f t="shared" si="2"/>
        <v>7013.21</v>
      </c>
      <c r="E20" s="93">
        <f t="shared" si="3"/>
        <v>54597.27</v>
      </c>
      <c r="F20" s="33">
        <v>46</v>
      </c>
      <c r="G20" s="34">
        <f t="shared" si="4"/>
        <v>1064.06</v>
      </c>
      <c r="H20" s="34">
        <f t="shared" si="5"/>
        <v>298.43</v>
      </c>
      <c r="I20" s="34">
        <v>1362.49</v>
      </c>
    </row>
    <row r="21" spans="1:9" x14ac:dyDescent="0.2">
      <c r="A21" s="92">
        <v>40575</v>
      </c>
      <c r="B21" s="34">
        <f t="shared" si="0"/>
        <v>61312.05</v>
      </c>
      <c r="C21" s="34">
        <f t="shared" si="1"/>
        <v>54597.27</v>
      </c>
      <c r="D21" s="34">
        <f t="shared" si="2"/>
        <v>6714.78</v>
      </c>
      <c r="E21" s="93">
        <f t="shared" si="3"/>
        <v>53526.73</v>
      </c>
      <c r="F21" s="33">
        <v>45</v>
      </c>
      <c r="G21" s="34">
        <f t="shared" si="4"/>
        <v>1070.54</v>
      </c>
      <c r="H21" s="34">
        <f t="shared" si="5"/>
        <v>291.95</v>
      </c>
      <c r="I21" s="34">
        <v>1362.49</v>
      </c>
    </row>
    <row r="22" spans="1:9" x14ac:dyDescent="0.2">
      <c r="A22" s="92">
        <v>40603</v>
      </c>
      <c r="B22" s="34">
        <f t="shared" si="0"/>
        <v>59949.56</v>
      </c>
      <c r="C22" s="34">
        <f t="shared" si="1"/>
        <v>53526.73</v>
      </c>
      <c r="D22" s="34">
        <f t="shared" si="2"/>
        <v>6422.83</v>
      </c>
      <c r="E22" s="93">
        <f t="shared" si="3"/>
        <v>52449.7</v>
      </c>
      <c r="F22" s="33">
        <v>44</v>
      </c>
      <c r="G22" s="34">
        <f t="shared" si="4"/>
        <v>1077.03</v>
      </c>
      <c r="H22" s="34">
        <f t="shared" si="5"/>
        <v>285.45999999999998</v>
      </c>
      <c r="I22" s="34">
        <v>1362.49</v>
      </c>
    </row>
    <row r="23" spans="1:9" x14ac:dyDescent="0.2">
      <c r="A23" s="92">
        <v>40634</v>
      </c>
      <c r="B23" s="34">
        <f t="shared" si="0"/>
        <v>58587.07</v>
      </c>
      <c r="C23" s="34">
        <f t="shared" si="1"/>
        <v>52449.7</v>
      </c>
      <c r="D23" s="34">
        <f t="shared" si="2"/>
        <v>6137.37</v>
      </c>
      <c r="E23" s="93">
        <f t="shared" si="3"/>
        <v>51366.18</v>
      </c>
      <c r="F23" s="33">
        <v>43</v>
      </c>
      <c r="G23" s="34">
        <f t="shared" si="4"/>
        <v>1083.52</v>
      </c>
      <c r="H23" s="34">
        <f t="shared" si="5"/>
        <v>278.97000000000003</v>
      </c>
      <c r="I23" s="34">
        <v>1362.49</v>
      </c>
    </row>
    <row r="24" spans="1:9" x14ac:dyDescent="0.2">
      <c r="A24" s="92">
        <v>40664</v>
      </c>
      <c r="B24" s="34">
        <f t="shared" si="0"/>
        <v>57224.58</v>
      </c>
      <c r="C24" s="34">
        <f t="shared" si="1"/>
        <v>51366.18</v>
      </c>
      <c r="D24" s="34">
        <f t="shared" si="2"/>
        <v>5858.4</v>
      </c>
      <c r="E24" s="93">
        <f t="shared" si="3"/>
        <v>50276.17</v>
      </c>
      <c r="F24" s="33">
        <v>42</v>
      </c>
      <c r="G24" s="34">
        <f t="shared" si="4"/>
        <v>1090.01</v>
      </c>
      <c r="H24" s="34">
        <f t="shared" si="5"/>
        <v>272.48</v>
      </c>
      <c r="I24" s="34">
        <v>1362.49</v>
      </c>
    </row>
    <row r="25" spans="1:9" x14ac:dyDescent="0.2">
      <c r="A25" s="92">
        <v>40695</v>
      </c>
      <c r="B25" s="34">
        <f t="shared" si="0"/>
        <v>55862.09</v>
      </c>
      <c r="C25" s="34">
        <f t="shared" si="1"/>
        <v>50276.17</v>
      </c>
      <c r="D25" s="34">
        <f t="shared" si="2"/>
        <v>5585.92</v>
      </c>
      <c r="E25" s="93">
        <f t="shared" si="3"/>
        <v>49179.68</v>
      </c>
      <c r="F25" s="33">
        <v>41</v>
      </c>
      <c r="G25" s="34">
        <f t="shared" si="4"/>
        <v>1096.49</v>
      </c>
      <c r="H25" s="34">
        <f t="shared" si="5"/>
        <v>266</v>
      </c>
      <c r="I25" s="34">
        <v>1362.49</v>
      </c>
    </row>
    <row r="26" spans="1:9" x14ac:dyDescent="0.2">
      <c r="A26" s="88">
        <v>40725</v>
      </c>
      <c r="B26" s="38">
        <f t="shared" si="0"/>
        <v>54499.6</v>
      </c>
      <c r="C26" s="38">
        <f t="shared" si="1"/>
        <v>49179.68</v>
      </c>
      <c r="D26" s="38">
        <f t="shared" si="2"/>
        <v>5319.92</v>
      </c>
      <c r="E26" s="90">
        <f t="shared" si="3"/>
        <v>48076.7</v>
      </c>
      <c r="F26" s="39">
        <v>40</v>
      </c>
      <c r="G26" s="38">
        <f t="shared" si="4"/>
        <v>1102.98</v>
      </c>
      <c r="H26" s="38">
        <f t="shared" si="5"/>
        <v>259.51</v>
      </c>
      <c r="I26" s="38">
        <v>1362.49</v>
      </c>
    </row>
    <row r="27" spans="1:9" x14ac:dyDescent="0.2">
      <c r="A27" s="88">
        <v>40756</v>
      </c>
      <c r="B27" s="38">
        <f t="shared" si="0"/>
        <v>53137.11</v>
      </c>
      <c r="C27" s="38">
        <f t="shared" si="1"/>
        <v>48076.7</v>
      </c>
      <c r="D27" s="38">
        <f t="shared" si="2"/>
        <v>5060.41</v>
      </c>
      <c r="E27" s="90">
        <f t="shared" si="3"/>
        <v>46967.23</v>
      </c>
      <c r="F27" s="39">
        <v>39</v>
      </c>
      <c r="G27" s="38">
        <f t="shared" si="4"/>
        <v>1109.47</v>
      </c>
      <c r="H27" s="38">
        <f t="shared" si="5"/>
        <v>253.02</v>
      </c>
      <c r="I27" s="38">
        <v>1362.49</v>
      </c>
    </row>
    <row r="28" spans="1:9" x14ac:dyDescent="0.2">
      <c r="A28" s="88">
        <v>40787</v>
      </c>
      <c r="B28" s="38">
        <f t="shared" si="0"/>
        <v>51774.62</v>
      </c>
      <c r="C28" s="38">
        <f t="shared" si="1"/>
        <v>46967.23</v>
      </c>
      <c r="D28" s="38">
        <f t="shared" si="2"/>
        <v>4807.3900000000003</v>
      </c>
      <c r="E28" s="90">
        <f t="shared" si="3"/>
        <v>45851.27</v>
      </c>
      <c r="F28" s="39">
        <v>38</v>
      </c>
      <c r="G28" s="38">
        <f t="shared" si="4"/>
        <v>1115.96</v>
      </c>
      <c r="H28" s="38">
        <f t="shared" si="5"/>
        <v>246.53</v>
      </c>
      <c r="I28" s="38">
        <v>1362.49</v>
      </c>
    </row>
    <row r="29" spans="1:9" x14ac:dyDescent="0.2">
      <c r="A29" s="88">
        <v>40817</v>
      </c>
      <c r="B29" s="38">
        <f t="shared" si="0"/>
        <v>50412.13</v>
      </c>
      <c r="C29" s="38">
        <f t="shared" si="1"/>
        <v>45851.27</v>
      </c>
      <c r="D29" s="38">
        <f t="shared" si="2"/>
        <v>4560.8599999999997</v>
      </c>
      <c r="E29" s="90">
        <f t="shared" si="3"/>
        <v>44728.83</v>
      </c>
      <c r="F29" s="39">
        <v>37</v>
      </c>
      <c r="G29" s="38">
        <f t="shared" si="4"/>
        <v>1122.44</v>
      </c>
      <c r="H29" s="38">
        <f t="shared" si="5"/>
        <v>240.05</v>
      </c>
      <c r="I29" s="38">
        <v>1362.49</v>
      </c>
    </row>
    <row r="30" spans="1:9" x14ac:dyDescent="0.2">
      <c r="A30" s="88">
        <v>40848</v>
      </c>
      <c r="B30" s="38">
        <f t="shared" si="0"/>
        <v>49049.64</v>
      </c>
      <c r="C30" s="38">
        <f t="shared" si="1"/>
        <v>44728.83</v>
      </c>
      <c r="D30" s="38">
        <f t="shared" si="2"/>
        <v>4320.8100000000004</v>
      </c>
      <c r="E30" s="90">
        <f t="shared" si="3"/>
        <v>43599.9</v>
      </c>
      <c r="F30" s="39">
        <v>36</v>
      </c>
      <c r="G30" s="38">
        <f t="shared" si="4"/>
        <v>1128.93</v>
      </c>
      <c r="H30" s="38">
        <f t="shared" si="5"/>
        <v>233.56</v>
      </c>
      <c r="I30" s="38">
        <v>1362.49</v>
      </c>
    </row>
    <row r="31" spans="1:9" x14ac:dyDescent="0.2">
      <c r="A31" s="88">
        <v>40878</v>
      </c>
      <c r="B31" s="38">
        <f t="shared" si="0"/>
        <v>47687.15</v>
      </c>
      <c r="C31" s="38">
        <f t="shared" si="1"/>
        <v>43599.9</v>
      </c>
      <c r="D31" s="38">
        <f t="shared" si="2"/>
        <v>4087.25</v>
      </c>
      <c r="E31" s="90">
        <f t="shared" si="3"/>
        <v>42464.480000000003</v>
      </c>
      <c r="F31" s="39">
        <v>35</v>
      </c>
      <c r="G31" s="38">
        <f t="shared" si="4"/>
        <v>1135.42</v>
      </c>
      <c r="H31" s="38">
        <f t="shared" si="5"/>
        <v>227.07</v>
      </c>
      <c r="I31" s="38">
        <v>1362.49</v>
      </c>
    </row>
    <row r="32" spans="1:9" x14ac:dyDescent="0.2">
      <c r="A32" s="88">
        <v>40909</v>
      </c>
      <c r="B32" s="38">
        <f t="shared" si="0"/>
        <v>46324.66</v>
      </c>
      <c r="C32" s="38">
        <f t="shared" si="1"/>
        <v>42464.480000000003</v>
      </c>
      <c r="D32" s="38">
        <f t="shared" si="2"/>
        <v>3860.18</v>
      </c>
      <c r="E32" s="90">
        <f t="shared" si="3"/>
        <v>41322.57</v>
      </c>
      <c r="F32" s="39">
        <v>34</v>
      </c>
      <c r="G32" s="38">
        <f t="shared" si="4"/>
        <v>1141.9100000000001</v>
      </c>
      <c r="H32" s="38">
        <f t="shared" si="5"/>
        <v>220.58</v>
      </c>
      <c r="I32" s="38">
        <v>1362.49</v>
      </c>
    </row>
    <row r="33" spans="1:9" x14ac:dyDescent="0.2">
      <c r="A33" s="88">
        <v>40940</v>
      </c>
      <c r="B33" s="38">
        <f t="shared" si="0"/>
        <v>44962.17</v>
      </c>
      <c r="C33" s="38">
        <f t="shared" si="1"/>
        <v>41322.57</v>
      </c>
      <c r="D33" s="38">
        <f t="shared" si="2"/>
        <v>3639.6</v>
      </c>
      <c r="E33" s="90">
        <f t="shared" si="3"/>
        <v>40174.17</v>
      </c>
      <c r="F33" s="39">
        <v>33</v>
      </c>
      <c r="G33" s="38">
        <f t="shared" si="4"/>
        <v>1148.4000000000001</v>
      </c>
      <c r="H33" s="38">
        <f t="shared" si="5"/>
        <v>214.09</v>
      </c>
      <c r="I33" s="38">
        <v>1362.49</v>
      </c>
    </row>
    <row r="34" spans="1:9" x14ac:dyDescent="0.2">
      <c r="A34" s="88">
        <v>40969</v>
      </c>
      <c r="B34" s="38">
        <f t="shared" si="0"/>
        <v>43599.68</v>
      </c>
      <c r="C34" s="38">
        <f t="shared" si="1"/>
        <v>40174.17</v>
      </c>
      <c r="D34" s="38">
        <f t="shared" si="2"/>
        <v>3425.51</v>
      </c>
      <c r="E34" s="90">
        <f t="shared" si="3"/>
        <v>39019.29</v>
      </c>
      <c r="F34" s="39">
        <v>32</v>
      </c>
      <c r="G34" s="38">
        <f t="shared" si="4"/>
        <v>1154.8800000000001</v>
      </c>
      <c r="H34" s="38">
        <f t="shared" si="5"/>
        <v>207.61</v>
      </c>
      <c r="I34" s="38">
        <v>1362.49</v>
      </c>
    </row>
    <row r="35" spans="1:9" x14ac:dyDescent="0.2">
      <c r="A35" s="88">
        <v>41000</v>
      </c>
      <c r="B35" s="38">
        <f t="shared" si="0"/>
        <v>42237.19</v>
      </c>
      <c r="C35" s="38">
        <f t="shared" si="1"/>
        <v>39019.29</v>
      </c>
      <c r="D35" s="38">
        <f t="shared" si="2"/>
        <v>3217.9</v>
      </c>
      <c r="E35" s="90">
        <f t="shared" si="3"/>
        <v>37857.919999999998</v>
      </c>
      <c r="F35" s="39">
        <v>31</v>
      </c>
      <c r="G35" s="38">
        <f t="shared" si="4"/>
        <v>1161.3699999999999</v>
      </c>
      <c r="H35" s="38">
        <f t="shared" si="5"/>
        <v>201.12</v>
      </c>
      <c r="I35" s="38">
        <v>1362.49</v>
      </c>
    </row>
    <row r="36" spans="1:9" x14ac:dyDescent="0.2">
      <c r="A36" s="88">
        <v>41030</v>
      </c>
      <c r="B36" s="38">
        <f t="shared" si="0"/>
        <v>40874.699999999997</v>
      </c>
      <c r="C36" s="38">
        <f t="shared" si="1"/>
        <v>37857.919999999998</v>
      </c>
      <c r="D36" s="38">
        <f t="shared" si="2"/>
        <v>3016.78</v>
      </c>
      <c r="E36" s="90">
        <f t="shared" si="3"/>
        <v>36690.06</v>
      </c>
      <c r="F36" s="39">
        <v>30</v>
      </c>
      <c r="G36" s="38">
        <f t="shared" si="4"/>
        <v>1167.8599999999999</v>
      </c>
      <c r="H36" s="38">
        <f t="shared" si="5"/>
        <v>194.63</v>
      </c>
      <c r="I36" s="38">
        <v>1362.49</v>
      </c>
    </row>
    <row r="37" spans="1:9" x14ac:dyDescent="0.2">
      <c r="A37" s="88">
        <v>41061</v>
      </c>
      <c r="B37" s="38">
        <f t="shared" si="0"/>
        <v>39512.21</v>
      </c>
      <c r="C37" s="38">
        <f t="shared" si="1"/>
        <v>36690.06</v>
      </c>
      <c r="D37" s="38">
        <f t="shared" si="2"/>
        <v>2822.15</v>
      </c>
      <c r="E37" s="38">
        <f t="shared" si="3"/>
        <v>35515.71</v>
      </c>
      <c r="F37" s="39">
        <v>29</v>
      </c>
      <c r="G37" s="38">
        <f t="shared" si="4"/>
        <v>1174.3499999999999</v>
      </c>
      <c r="H37" s="38">
        <f t="shared" si="5"/>
        <v>188.14</v>
      </c>
      <c r="I37" s="38">
        <v>1362.49</v>
      </c>
    </row>
    <row r="38" spans="1:9" x14ac:dyDescent="0.2">
      <c r="A38" s="92">
        <v>41091</v>
      </c>
      <c r="B38" s="34">
        <f t="shared" si="0"/>
        <v>38149.72</v>
      </c>
      <c r="C38" s="34">
        <f t="shared" si="1"/>
        <v>35515.71</v>
      </c>
      <c r="D38" s="34">
        <f t="shared" si="2"/>
        <v>2634.01</v>
      </c>
      <c r="E38" s="93">
        <f t="shared" si="3"/>
        <v>34334.879999999997</v>
      </c>
      <c r="F38" s="33">
        <v>28</v>
      </c>
      <c r="G38" s="34">
        <f t="shared" si="4"/>
        <v>1180.83</v>
      </c>
      <c r="H38" s="34">
        <f t="shared" si="5"/>
        <v>181.66</v>
      </c>
      <c r="I38" s="34">
        <v>1362.49</v>
      </c>
    </row>
    <row r="39" spans="1:9" x14ac:dyDescent="0.2">
      <c r="A39" s="92">
        <v>41122</v>
      </c>
      <c r="B39" s="34">
        <f t="shared" si="0"/>
        <v>36787.230000000003</v>
      </c>
      <c r="C39" s="34">
        <f t="shared" si="1"/>
        <v>34334.879999999997</v>
      </c>
      <c r="D39" s="34">
        <f t="shared" si="2"/>
        <v>2452.35</v>
      </c>
      <c r="E39" s="93">
        <f t="shared" si="3"/>
        <v>33147.56</v>
      </c>
      <c r="F39" s="33">
        <v>27</v>
      </c>
      <c r="G39" s="34">
        <f t="shared" si="4"/>
        <v>1187.32</v>
      </c>
      <c r="H39" s="34">
        <f t="shared" si="5"/>
        <v>175.17</v>
      </c>
      <c r="I39" s="34">
        <v>1362.49</v>
      </c>
    </row>
    <row r="40" spans="1:9" x14ac:dyDescent="0.2">
      <c r="A40" s="92">
        <v>41153</v>
      </c>
      <c r="B40" s="34">
        <f t="shared" si="0"/>
        <v>35424.74</v>
      </c>
      <c r="C40" s="34">
        <f t="shared" si="1"/>
        <v>33147.56</v>
      </c>
      <c r="D40" s="34">
        <f t="shared" si="2"/>
        <v>2277.1799999999998</v>
      </c>
      <c r="E40" s="34">
        <f t="shared" si="3"/>
        <v>31953.75</v>
      </c>
      <c r="F40" s="33">
        <v>26</v>
      </c>
      <c r="G40" s="34">
        <f t="shared" si="4"/>
        <v>1193.81</v>
      </c>
      <c r="H40" s="34">
        <f t="shared" si="5"/>
        <v>168.68</v>
      </c>
      <c r="I40" s="34">
        <v>1362.49</v>
      </c>
    </row>
    <row r="41" spans="1:9" x14ac:dyDescent="0.2">
      <c r="A41" s="92">
        <v>41183</v>
      </c>
      <c r="B41" s="34">
        <f t="shared" si="0"/>
        <v>34062.25</v>
      </c>
      <c r="C41" s="34">
        <f t="shared" si="1"/>
        <v>31953.75</v>
      </c>
      <c r="D41" s="34">
        <f t="shared" si="2"/>
        <v>2108.5</v>
      </c>
      <c r="E41" s="93">
        <f t="shared" si="3"/>
        <v>30753.45</v>
      </c>
      <c r="F41" s="33">
        <v>25</v>
      </c>
      <c r="G41" s="34">
        <f t="shared" si="4"/>
        <v>1200.3</v>
      </c>
      <c r="H41" s="34">
        <f t="shared" si="5"/>
        <v>162.19</v>
      </c>
      <c r="I41" s="34">
        <v>1362.49</v>
      </c>
    </row>
    <row r="42" spans="1:9" x14ac:dyDescent="0.2">
      <c r="A42" s="92">
        <v>41214</v>
      </c>
      <c r="B42" s="34">
        <f t="shared" si="0"/>
        <v>32699.759999999998</v>
      </c>
      <c r="C42" s="34">
        <f t="shared" si="1"/>
        <v>30753.45</v>
      </c>
      <c r="D42" s="34">
        <f t="shared" si="2"/>
        <v>1946.31</v>
      </c>
      <c r="E42" s="34">
        <f t="shared" si="3"/>
        <v>29546.66</v>
      </c>
      <c r="F42" s="33">
        <v>24</v>
      </c>
      <c r="G42" s="34">
        <f t="shared" si="4"/>
        <v>1206.79</v>
      </c>
      <c r="H42" s="34">
        <f t="shared" si="5"/>
        <v>155.69999999999999</v>
      </c>
      <c r="I42" s="34">
        <v>1362.49</v>
      </c>
    </row>
    <row r="43" spans="1:9" x14ac:dyDescent="0.2">
      <c r="A43" s="92">
        <v>41244</v>
      </c>
      <c r="B43" s="34">
        <f t="shared" si="0"/>
        <v>31337.27</v>
      </c>
      <c r="C43" s="34">
        <f t="shared" si="1"/>
        <v>29546.66</v>
      </c>
      <c r="D43" s="34">
        <f t="shared" si="2"/>
        <v>1790.61</v>
      </c>
      <c r="E43" s="93">
        <f t="shared" si="3"/>
        <v>28333.39</v>
      </c>
      <c r="F43" s="33">
        <v>23</v>
      </c>
      <c r="G43" s="34">
        <f t="shared" si="4"/>
        <v>1213.27</v>
      </c>
      <c r="H43" s="34">
        <f t="shared" si="5"/>
        <v>149.22</v>
      </c>
      <c r="I43" s="34">
        <v>1362.49</v>
      </c>
    </row>
    <row r="44" spans="1:9" x14ac:dyDescent="0.2">
      <c r="A44" s="92">
        <v>41275</v>
      </c>
      <c r="B44" s="34">
        <f t="shared" si="0"/>
        <v>29974.78</v>
      </c>
      <c r="C44" s="34">
        <f t="shared" si="1"/>
        <v>28333.39</v>
      </c>
      <c r="D44" s="34">
        <f t="shared" si="2"/>
        <v>1641.39</v>
      </c>
      <c r="E44" s="93">
        <f t="shared" si="3"/>
        <v>27113.63</v>
      </c>
      <c r="F44" s="33">
        <v>22</v>
      </c>
      <c r="G44" s="34">
        <f t="shared" si="4"/>
        <v>1219.76</v>
      </c>
      <c r="H44" s="34">
        <f t="shared" si="5"/>
        <v>142.72999999999999</v>
      </c>
      <c r="I44" s="34">
        <v>1362.49</v>
      </c>
    </row>
    <row r="45" spans="1:9" x14ac:dyDescent="0.2">
      <c r="A45" s="121">
        <v>41306</v>
      </c>
      <c r="B45" s="93">
        <f t="shared" si="0"/>
        <v>28612.29</v>
      </c>
      <c r="C45" s="93">
        <f t="shared" si="1"/>
        <v>27113.63</v>
      </c>
      <c r="D45" s="93">
        <f t="shared" si="2"/>
        <v>1498.66</v>
      </c>
      <c r="E45" s="93">
        <f t="shared" si="3"/>
        <v>25887.38</v>
      </c>
      <c r="F45" s="122">
        <v>21</v>
      </c>
      <c r="G45" s="93">
        <f t="shared" si="4"/>
        <v>1226.25</v>
      </c>
      <c r="H45" s="93">
        <f t="shared" si="5"/>
        <v>136.24</v>
      </c>
      <c r="I45" s="93">
        <v>1362.49</v>
      </c>
    </row>
    <row r="46" spans="1:9" x14ac:dyDescent="0.2">
      <c r="A46" s="92">
        <v>41334</v>
      </c>
      <c r="B46" s="34">
        <f t="shared" si="0"/>
        <v>27249.8</v>
      </c>
      <c r="C46" s="34">
        <f t="shared" si="1"/>
        <v>25887.38</v>
      </c>
      <c r="D46" s="34">
        <f t="shared" si="2"/>
        <v>1362.42</v>
      </c>
      <c r="E46" s="34">
        <f t="shared" si="3"/>
        <v>24654.639999999999</v>
      </c>
      <c r="F46" s="33">
        <v>20</v>
      </c>
      <c r="G46" s="34">
        <f t="shared" si="4"/>
        <v>1232.74</v>
      </c>
      <c r="H46" s="34">
        <f t="shared" si="5"/>
        <v>129.75</v>
      </c>
      <c r="I46" s="34">
        <v>1362.49</v>
      </c>
    </row>
    <row r="47" spans="1:9" x14ac:dyDescent="0.2">
      <c r="A47" s="92">
        <v>41365</v>
      </c>
      <c r="B47" s="34">
        <f t="shared" si="0"/>
        <v>25887.31</v>
      </c>
      <c r="C47" s="34">
        <f t="shared" si="1"/>
        <v>24654.639999999999</v>
      </c>
      <c r="D47" s="34">
        <f t="shared" si="2"/>
        <v>1232.67</v>
      </c>
      <c r="E47" s="93">
        <f t="shared" si="3"/>
        <v>23415.42</v>
      </c>
      <c r="F47" s="33">
        <v>19</v>
      </c>
      <c r="G47" s="34">
        <f t="shared" si="4"/>
        <v>1239.22</v>
      </c>
      <c r="H47" s="34">
        <f t="shared" si="5"/>
        <v>123.27</v>
      </c>
      <c r="I47" s="34">
        <v>1362.49</v>
      </c>
    </row>
    <row r="48" spans="1:9" x14ac:dyDescent="0.2">
      <c r="A48" s="92">
        <v>41395</v>
      </c>
      <c r="B48" s="34">
        <f t="shared" si="0"/>
        <v>24524.82</v>
      </c>
      <c r="C48" s="34">
        <f t="shared" si="1"/>
        <v>23415.42</v>
      </c>
      <c r="D48" s="34">
        <f t="shared" si="2"/>
        <v>1109.4000000000001</v>
      </c>
      <c r="E48" s="34">
        <f t="shared" si="3"/>
        <v>22169.71</v>
      </c>
      <c r="F48" s="33">
        <v>18</v>
      </c>
      <c r="G48" s="34">
        <f t="shared" si="4"/>
        <v>1245.71</v>
      </c>
      <c r="H48" s="34">
        <f t="shared" si="5"/>
        <v>116.78</v>
      </c>
      <c r="I48" s="34">
        <v>1362.49</v>
      </c>
    </row>
    <row r="49" spans="1:9" x14ac:dyDescent="0.2">
      <c r="A49" s="92">
        <v>41426</v>
      </c>
      <c r="B49" s="34">
        <f t="shared" si="0"/>
        <v>23162.33</v>
      </c>
      <c r="C49" s="34">
        <f t="shared" si="1"/>
        <v>22169.71</v>
      </c>
      <c r="D49" s="34">
        <f t="shared" si="2"/>
        <v>992.62</v>
      </c>
      <c r="E49" s="93">
        <f t="shared" si="3"/>
        <v>20917.509999999998</v>
      </c>
      <c r="F49" s="33">
        <v>17</v>
      </c>
      <c r="G49" s="34">
        <f t="shared" si="4"/>
        <v>1252.2</v>
      </c>
      <c r="H49" s="34">
        <f t="shared" si="5"/>
        <v>110.29</v>
      </c>
      <c r="I49" s="34">
        <v>1362.49</v>
      </c>
    </row>
    <row r="50" spans="1:9" x14ac:dyDescent="0.2">
      <c r="A50" s="88">
        <v>41456</v>
      </c>
      <c r="B50" s="38">
        <f t="shared" si="0"/>
        <v>21799.84</v>
      </c>
      <c r="C50" s="38">
        <f t="shared" si="1"/>
        <v>20917.509999999998</v>
      </c>
      <c r="D50" s="38">
        <f t="shared" si="2"/>
        <v>882.33</v>
      </c>
      <c r="E50" s="90">
        <f t="shared" si="3"/>
        <v>19658.82</v>
      </c>
      <c r="F50" s="39">
        <v>16</v>
      </c>
      <c r="G50" s="38">
        <f t="shared" si="4"/>
        <v>1258.69</v>
      </c>
      <c r="H50" s="38">
        <f t="shared" si="5"/>
        <v>103.8</v>
      </c>
      <c r="I50" s="38">
        <v>1362.49</v>
      </c>
    </row>
    <row r="51" spans="1:9" x14ac:dyDescent="0.2">
      <c r="A51" s="88">
        <v>41487</v>
      </c>
      <c r="B51" s="38">
        <f t="shared" si="0"/>
        <v>20437.349999999999</v>
      </c>
      <c r="C51" s="38">
        <f t="shared" si="1"/>
        <v>19658.82</v>
      </c>
      <c r="D51" s="38">
        <f t="shared" si="2"/>
        <v>778.53</v>
      </c>
      <c r="E51" s="38">
        <f t="shared" si="3"/>
        <v>18393.650000000001</v>
      </c>
      <c r="F51" s="39">
        <v>15</v>
      </c>
      <c r="G51" s="38">
        <f t="shared" si="4"/>
        <v>1265.17</v>
      </c>
      <c r="H51" s="38">
        <f t="shared" si="5"/>
        <v>97.32</v>
      </c>
      <c r="I51" s="38">
        <v>1362.49</v>
      </c>
    </row>
    <row r="52" spans="1:9" x14ac:dyDescent="0.2">
      <c r="A52" s="88">
        <v>41518</v>
      </c>
      <c r="B52" s="38">
        <f t="shared" si="0"/>
        <v>19074.86</v>
      </c>
      <c r="C52" s="38">
        <f t="shared" si="1"/>
        <v>18393.650000000001</v>
      </c>
      <c r="D52" s="38">
        <f t="shared" si="2"/>
        <v>681.21</v>
      </c>
      <c r="E52" s="90">
        <f t="shared" si="3"/>
        <v>17121.990000000002</v>
      </c>
      <c r="F52" s="39">
        <v>14</v>
      </c>
      <c r="G52" s="38">
        <f t="shared" si="4"/>
        <v>1271.6600000000001</v>
      </c>
      <c r="H52" s="38">
        <f t="shared" si="5"/>
        <v>90.83</v>
      </c>
      <c r="I52" s="38">
        <v>1362.49</v>
      </c>
    </row>
    <row r="53" spans="1:9" x14ac:dyDescent="0.2">
      <c r="A53" s="88">
        <v>41548</v>
      </c>
      <c r="B53" s="38">
        <f t="shared" si="0"/>
        <v>17712.37</v>
      </c>
      <c r="C53" s="38">
        <f t="shared" si="1"/>
        <v>17121.990000000002</v>
      </c>
      <c r="D53" s="38">
        <f t="shared" si="2"/>
        <v>590.38</v>
      </c>
      <c r="E53" s="90">
        <f t="shared" si="3"/>
        <v>15843.84</v>
      </c>
      <c r="F53" s="39">
        <v>13</v>
      </c>
      <c r="G53" s="38">
        <f t="shared" si="4"/>
        <v>1278.1500000000001</v>
      </c>
      <c r="H53" s="38">
        <f t="shared" si="5"/>
        <v>84.34</v>
      </c>
      <c r="I53" s="38">
        <v>1362.49</v>
      </c>
    </row>
    <row r="54" spans="1:9" x14ac:dyDescent="0.2">
      <c r="A54" s="88">
        <v>41579</v>
      </c>
      <c r="B54" s="38">
        <f t="shared" si="0"/>
        <v>16349.88</v>
      </c>
      <c r="C54" s="38">
        <f t="shared" si="1"/>
        <v>15843.84</v>
      </c>
      <c r="D54" s="38">
        <f t="shared" si="2"/>
        <v>506.04</v>
      </c>
      <c r="E54" s="90">
        <f t="shared" si="3"/>
        <v>14559.2</v>
      </c>
      <c r="F54" s="39">
        <v>12</v>
      </c>
      <c r="G54" s="38">
        <f t="shared" si="4"/>
        <v>1284.6400000000001</v>
      </c>
      <c r="H54" s="38">
        <f t="shared" si="5"/>
        <v>77.849999999999994</v>
      </c>
      <c r="I54" s="38">
        <v>1362.49</v>
      </c>
    </row>
    <row r="55" spans="1:9" x14ac:dyDescent="0.2">
      <c r="A55" s="88">
        <v>41609</v>
      </c>
      <c r="B55" s="38">
        <f t="shared" si="0"/>
        <v>14987.39</v>
      </c>
      <c r="C55" s="38">
        <f t="shared" si="1"/>
        <v>14559.2</v>
      </c>
      <c r="D55" s="38">
        <f t="shared" si="2"/>
        <v>428.19</v>
      </c>
      <c r="E55" s="90">
        <f t="shared" si="3"/>
        <v>13268.07</v>
      </c>
      <c r="F55" s="39">
        <v>11</v>
      </c>
      <c r="G55" s="38">
        <f t="shared" si="4"/>
        <v>1291.1300000000001</v>
      </c>
      <c r="H55" s="38">
        <f t="shared" si="5"/>
        <v>71.36</v>
      </c>
      <c r="I55" s="38">
        <v>1362.49</v>
      </c>
    </row>
    <row r="56" spans="1:9" x14ac:dyDescent="0.2">
      <c r="A56" s="88">
        <v>41640</v>
      </c>
      <c r="B56" s="38">
        <f t="shared" si="0"/>
        <v>13624.9</v>
      </c>
      <c r="C56" s="38">
        <f t="shared" si="1"/>
        <v>13268.07</v>
      </c>
      <c r="D56" s="38">
        <f t="shared" si="2"/>
        <v>356.83</v>
      </c>
      <c r="E56" s="38">
        <f t="shared" si="3"/>
        <v>11970.46</v>
      </c>
      <c r="F56" s="39">
        <v>10</v>
      </c>
      <c r="G56" s="38">
        <f t="shared" si="4"/>
        <v>1297.6099999999999</v>
      </c>
      <c r="H56" s="38">
        <f t="shared" si="5"/>
        <v>64.88</v>
      </c>
      <c r="I56" s="38">
        <v>1362.49</v>
      </c>
    </row>
    <row r="57" spans="1:9" x14ac:dyDescent="0.2">
      <c r="A57" s="88">
        <v>41671</v>
      </c>
      <c r="B57" s="38">
        <f t="shared" si="0"/>
        <v>12262.41</v>
      </c>
      <c r="C57" s="38">
        <f t="shared" si="1"/>
        <v>11970.46</v>
      </c>
      <c r="D57" s="38">
        <f t="shared" si="2"/>
        <v>291.95</v>
      </c>
      <c r="E57" s="38">
        <f t="shared" si="3"/>
        <v>10666.36</v>
      </c>
      <c r="F57" s="39">
        <v>9</v>
      </c>
      <c r="G57" s="38">
        <f t="shared" si="4"/>
        <v>1304.0999999999999</v>
      </c>
      <c r="H57" s="38">
        <f t="shared" si="5"/>
        <v>58.39</v>
      </c>
      <c r="I57" s="38">
        <v>1362.49</v>
      </c>
    </row>
    <row r="58" spans="1:9" x14ac:dyDescent="0.2">
      <c r="A58" s="88">
        <v>41699</v>
      </c>
      <c r="B58" s="38">
        <f t="shared" si="0"/>
        <v>10899.92</v>
      </c>
      <c r="C58" s="38">
        <f t="shared" si="1"/>
        <v>10666.36</v>
      </c>
      <c r="D58" s="38">
        <f t="shared" si="2"/>
        <v>233.56</v>
      </c>
      <c r="E58" s="38">
        <f t="shared" si="3"/>
        <v>9355.77</v>
      </c>
      <c r="F58" s="39">
        <v>8</v>
      </c>
      <c r="G58" s="38">
        <f t="shared" si="4"/>
        <v>1310.5899999999999</v>
      </c>
      <c r="H58" s="38">
        <f t="shared" si="5"/>
        <v>51.9</v>
      </c>
      <c r="I58" s="38">
        <v>1362.49</v>
      </c>
    </row>
    <row r="59" spans="1:9" x14ac:dyDescent="0.2">
      <c r="A59" s="88">
        <v>41730</v>
      </c>
      <c r="B59" s="38">
        <f t="shared" si="0"/>
        <v>9537.43</v>
      </c>
      <c r="C59" s="38">
        <f t="shared" si="1"/>
        <v>9355.77</v>
      </c>
      <c r="D59" s="38">
        <f t="shared" si="2"/>
        <v>181.66</v>
      </c>
      <c r="E59" s="38">
        <f t="shared" si="3"/>
        <v>8038.69</v>
      </c>
      <c r="F59" s="39">
        <v>7</v>
      </c>
      <c r="G59" s="38">
        <f t="shared" si="4"/>
        <v>1317.08</v>
      </c>
      <c r="H59" s="38">
        <f t="shared" si="5"/>
        <v>45.41</v>
      </c>
      <c r="I59" s="38">
        <v>1362.49</v>
      </c>
    </row>
    <row r="60" spans="1:9" x14ac:dyDescent="0.2">
      <c r="A60" s="88">
        <v>41760</v>
      </c>
      <c r="B60" s="38">
        <f t="shared" si="0"/>
        <v>8174.94</v>
      </c>
      <c r="C60" s="38">
        <f t="shared" si="1"/>
        <v>8038.69</v>
      </c>
      <c r="D60" s="38">
        <f t="shared" si="2"/>
        <v>136.25</v>
      </c>
      <c r="E60" s="90">
        <f t="shared" si="3"/>
        <v>6715.13</v>
      </c>
      <c r="F60" s="39">
        <v>6</v>
      </c>
      <c r="G60" s="38">
        <f t="shared" si="4"/>
        <v>1323.56</v>
      </c>
      <c r="H60" s="38">
        <f t="shared" si="5"/>
        <v>38.93</v>
      </c>
      <c r="I60" s="38">
        <v>1362.49</v>
      </c>
    </row>
    <row r="61" spans="1:9" x14ac:dyDescent="0.2">
      <c r="A61" s="88">
        <v>41791</v>
      </c>
      <c r="B61" s="38">
        <f t="shared" si="0"/>
        <v>6812.45</v>
      </c>
      <c r="C61" s="38">
        <f t="shared" si="1"/>
        <v>6715.13</v>
      </c>
      <c r="D61" s="38">
        <f t="shared" si="2"/>
        <v>97.32</v>
      </c>
      <c r="E61" s="38">
        <f t="shared" si="3"/>
        <v>5385.08</v>
      </c>
      <c r="F61" s="39">
        <v>5</v>
      </c>
      <c r="G61" s="38">
        <f t="shared" si="4"/>
        <v>1330.05</v>
      </c>
      <c r="H61" s="38">
        <f t="shared" si="5"/>
        <v>32.44</v>
      </c>
      <c r="I61" s="38">
        <v>1362.49</v>
      </c>
    </row>
    <row r="62" spans="1:9" x14ac:dyDescent="0.2">
      <c r="A62" s="92">
        <v>41821</v>
      </c>
      <c r="B62" s="34">
        <f t="shared" si="0"/>
        <v>5449.96</v>
      </c>
      <c r="C62" s="34">
        <f t="shared" si="1"/>
        <v>5385.08</v>
      </c>
      <c r="D62" s="34">
        <f t="shared" si="2"/>
        <v>64.88</v>
      </c>
      <c r="E62" s="93">
        <f t="shared" si="3"/>
        <v>4048.54</v>
      </c>
      <c r="F62" s="33">
        <v>4</v>
      </c>
      <c r="G62" s="34">
        <f t="shared" si="4"/>
        <v>1336.54</v>
      </c>
      <c r="H62" s="34">
        <f t="shared" si="5"/>
        <v>25.95</v>
      </c>
      <c r="I62" s="34">
        <v>1362.49</v>
      </c>
    </row>
    <row r="63" spans="1:9" x14ac:dyDescent="0.2">
      <c r="A63" s="92">
        <v>41852</v>
      </c>
      <c r="B63" s="34">
        <f t="shared" si="0"/>
        <v>4087.47</v>
      </c>
      <c r="C63" s="34">
        <f t="shared" si="1"/>
        <v>4048.54</v>
      </c>
      <c r="D63" s="34">
        <f t="shared" si="2"/>
        <v>38.93</v>
      </c>
      <c r="E63" s="93">
        <f t="shared" si="3"/>
        <v>2705.51</v>
      </c>
      <c r="F63" s="33">
        <v>3</v>
      </c>
      <c r="G63" s="34">
        <f t="shared" si="4"/>
        <v>1343.03</v>
      </c>
      <c r="H63" s="34">
        <f t="shared" si="5"/>
        <v>19.46</v>
      </c>
      <c r="I63" s="34">
        <v>1362.49</v>
      </c>
    </row>
    <row r="64" spans="1:9" x14ac:dyDescent="0.2">
      <c r="A64" s="92">
        <v>41883</v>
      </c>
      <c r="B64" s="34">
        <f t="shared" si="0"/>
        <v>2724.98</v>
      </c>
      <c r="C64" s="34">
        <f t="shared" si="1"/>
        <v>2705.51</v>
      </c>
      <c r="D64" s="34">
        <f t="shared" si="2"/>
        <v>19.47</v>
      </c>
      <c r="E64" s="93">
        <f t="shared" si="3"/>
        <v>1356</v>
      </c>
      <c r="F64" s="33">
        <v>2</v>
      </c>
      <c r="G64" s="34">
        <f t="shared" si="4"/>
        <v>1349.51</v>
      </c>
      <c r="H64" s="34">
        <f>ROUND($D$6*F64/$F$5,2)</f>
        <v>12.98</v>
      </c>
      <c r="I64" s="34">
        <v>1362.49</v>
      </c>
    </row>
    <row r="65" spans="1:9" x14ac:dyDescent="0.2">
      <c r="A65" s="92">
        <v>41913</v>
      </c>
      <c r="B65" s="34">
        <f t="shared" si="0"/>
        <v>1362.49</v>
      </c>
      <c r="C65" s="34">
        <f t="shared" si="1"/>
        <v>1356</v>
      </c>
      <c r="D65" s="34">
        <f t="shared" si="2"/>
        <v>6.49</v>
      </c>
      <c r="E65" s="93">
        <f t="shared" si="3"/>
        <v>0</v>
      </c>
      <c r="F65" s="33">
        <v>1</v>
      </c>
      <c r="G65" s="34">
        <f t="shared" si="4"/>
        <v>1356</v>
      </c>
      <c r="H65" s="34">
        <f t="shared" si="5"/>
        <v>6.49</v>
      </c>
      <c r="I65" s="34">
        <v>1362.49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I65"/>
  <sheetViews>
    <sheetView showGridLines="0" topLeftCell="A36" workbookViewId="0">
      <selection activeCell="A65" sqref="A65:I6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64</v>
      </c>
      <c r="E1" s="33" t="s">
        <v>42</v>
      </c>
      <c r="F1" s="33"/>
      <c r="G1" s="85" t="s">
        <v>55</v>
      </c>
      <c r="H1" s="58">
        <f>12*(RATE(F6,-I6,C6))</f>
        <v>6.3600000000000004E-2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1830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40148</v>
      </c>
      <c r="B6" s="38">
        <f>I6*F6</f>
        <v>118304.4</v>
      </c>
      <c r="C6" s="38">
        <v>101123.1</v>
      </c>
      <c r="D6" s="38">
        <f>B6-C6</f>
        <v>17181.3</v>
      </c>
      <c r="E6" s="90">
        <f t="shared" ref="E6:E37" si="0">+C6-G6</f>
        <v>99714.68</v>
      </c>
      <c r="F6" s="39">
        <v>60</v>
      </c>
      <c r="G6" s="38">
        <f t="shared" ref="G6:G37" si="1">I6-H6</f>
        <v>1408.42</v>
      </c>
      <c r="H6" s="38">
        <f t="shared" ref="H6:H37" si="2">ROUND($D$6*F6/$F$5,2)</f>
        <v>563.32000000000005</v>
      </c>
      <c r="I6" s="38">
        <v>1971.74</v>
      </c>
    </row>
    <row r="7" spans="1:9" x14ac:dyDescent="0.2">
      <c r="A7" s="88">
        <v>40179</v>
      </c>
      <c r="B7" s="38">
        <f t="shared" ref="B7:B38" si="3">+C7+D7</f>
        <v>116332.66</v>
      </c>
      <c r="C7" s="38">
        <f t="shared" ref="C7:C38" si="4">+E6</f>
        <v>99714.68</v>
      </c>
      <c r="D7" s="38">
        <f t="shared" ref="D7:D38" si="5">+D6-H6</f>
        <v>16617.98</v>
      </c>
      <c r="E7" s="90">
        <f t="shared" si="0"/>
        <v>98296.87</v>
      </c>
      <c r="F7" s="39">
        <v>59</v>
      </c>
      <c r="G7" s="38">
        <f t="shared" si="1"/>
        <v>1417.81</v>
      </c>
      <c r="H7" s="38">
        <f t="shared" si="2"/>
        <v>553.92999999999995</v>
      </c>
      <c r="I7" s="38">
        <v>1971.74</v>
      </c>
    </row>
    <row r="8" spans="1:9" x14ac:dyDescent="0.2">
      <c r="A8" s="88">
        <v>40210</v>
      </c>
      <c r="B8" s="38">
        <f t="shared" si="3"/>
        <v>114360.92</v>
      </c>
      <c r="C8" s="38">
        <f t="shared" si="4"/>
        <v>98296.87</v>
      </c>
      <c r="D8" s="38">
        <f t="shared" si="5"/>
        <v>16064.05</v>
      </c>
      <c r="E8" s="90">
        <f t="shared" si="0"/>
        <v>96869.67</v>
      </c>
      <c r="F8" s="39">
        <v>58</v>
      </c>
      <c r="G8" s="38">
        <f t="shared" si="1"/>
        <v>1427.2</v>
      </c>
      <c r="H8" s="38">
        <f t="shared" si="2"/>
        <v>544.54</v>
      </c>
      <c r="I8" s="38">
        <v>1971.74</v>
      </c>
    </row>
    <row r="9" spans="1:9" x14ac:dyDescent="0.2">
      <c r="A9" s="88">
        <v>40238</v>
      </c>
      <c r="B9" s="38">
        <f t="shared" si="3"/>
        <v>112389.18</v>
      </c>
      <c r="C9" s="38">
        <f t="shared" si="4"/>
        <v>96869.67</v>
      </c>
      <c r="D9" s="38">
        <f t="shared" si="5"/>
        <v>15519.51</v>
      </c>
      <c r="E9" s="90">
        <f t="shared" si="0"/>
        <v>95433.09</v>
      </c>
      <c r="F9" s="39">
        <v>57</v>
      </c>
      <c r="G9" s="38">
        <f t="shared" si="1"/>
        <v>1436.58</v>
      </c>
      <c r="H9" s="38">
        <f t="shared" si="2"/>
        <v>535.16</v>
      </c>
      <c r="I9" s="38">
        <v>1971.74</v>
      </c>
    </row>
    <row r="10" spans="1:9" x14ac:dyDescent="0.2">
      <c r="A10" s="88">
        <v>40269</v>
      </c>
      <c r="B10" s="38">
        <f t="shared" si="3"/>
        <v>110417.44</v>
      </c>
      <c r="C10" s="38">
        <f t="shared" si="4"/>
        <v>95433.09</v>
      </c>
      <c r="D10" s="38">
        <f t="shared" si="5"/>
        <v>14984.35</v>
      </c>
      <c r="E10" s="90">
        <f t="shared" si="0"/>
        <v>93987.12</v>
      </c>
      <c r="F10" s="39">
        <v>56</v>
      </c>
      <c r="G10" s="38">
        <f t="shared" si="1"/>
        <v>1445.97</v>
      </c>
      <c r="H10" s="38">
        <f t="shared" si="2"/>
        <v>525.77</v>
      </c>
      <c r="I10" s="38">
        <v>1971.74</v>
      </c>
    </row>
    <row r="11" spans="1:9" x14ac:dyDescent="0.2">
      <c r="A11" s="88">
        <v>40299</v>
      </c>
      <c r="B11" s="38">
        <f t="shared" si="3"/>
        <v>108445.7</v>
      </c>
      <c r="C11" s="38">
        <f t="shared" si="4"/>
        <v>93987.12</v>
      </c>
      <c r="D11" s="38">
        <f t="shared" si="5"/>
        <v>14458.58</v>
      </c>
      <c r="E11" s="90">
        <f t="shared" si="0"/>
        <v>92531.76</v>
      </c>
      <c r="F11" s="39">
        <v>55</v>
      </c>
      <c r="G11" s="38">
        <f t="shared" si="1"/>
        <v>1455.36</v>
      </c>
      <c r="H11" s="38">
        <f t="shared" si="2"/>
        <v>516.38</v>
      </c>
      <c r="I11" s="38">
        <v>1971.74</v>
      </c>
    </row>
    <row r="12" spans="1:9" x14ac:dyDescent="0.2">
      <c r="A12" s="88">
        <v>40330</v>
      </c>
      <c r="B12" s="38">
        <f t="shared" si="3"/>
        <v>106473.96</v>
      </c>
      <c r="C12" s="38">
        <f t="shared" si="4"/>
        <v>92531.76</v>
      </c>
      <c r="D12" s="38">
        <f t="shared" si="5"/>
        <v>13942.2</v>
      </c>
      <c r="E12" s="90">
        <f t="shared" si="0"/>
        <v>91067.01</v>
      </c>
      <c r="F12" s="39">
        <v>54</v>
      </c>
      <c r="G12" s="38">
        <f t="shared" si="1"/>
        <v>1464.75</v>
      </c>
      <c r="H12" s="38">
        <f t="shared" si="2"/>
        <v>506.99</v>
      </c>
      <c r="I12" s="38">
        <v>1971.74</v>
      </c>
    </row>
    <row r="13" spans="1:9" x14ac:dyDescent="0.2">
      <c r="A13" s="92">
        <v>40360</v>
      </c>
      <c r="B13" s="34">
        <f t="shared" si="3"/>
        <v>104502.22</v>
      </c>
      <c r="C13" s="34">
        <f t="shared" si="4"/>
        <v>91067.01</v>
      </c>
      <c r="D13" s="34">
        <f t="shared" si="5"/>
        <v>13435.21</v>
      </c>
      <c r="E13" s="93">
        <f t="shared" si="0"/>
        <v>89592.87</v>
      </c>
      <c r="F13" s="33">
        <v>53</v>
      </c>
      <c r="G13" s="34">
        <f t="shared" si="1"/>
        <v>1474.14</v>
      </c>
      <c r="H13" s="34">
        <f t="shared" si="2"/>
        <v>497.6</v>
      </c>
      <c r="I13" s="34">
        <v>1971.74</v>
      </c>
    </row>
    <row r="14" spans="1:9" x14ac:dyDescent="0.2">
      <c r="A14" s="92">
        <v>40391</v>
      </c>
      <c r="B14" s="34">
        <f t="shared" si="3"/>
        <v>102530.48</v>
      </c>
      <c r="C14" s="34">
        <f t="shared" si="4"/>
        <v>89592.87</v>
      </c>
      <c r="D14" s="34">
        <f t="shared" si="5"/>
        <v>12937.61</v>
      </c>
      <c r="E14" s="93">
        <f t="shared" si="0"/>
        <v>88109.34</v>
      </c>
      <c r="F14" s="33">
        <v>52</v>
      </c>
      <c r="G14" s="34">
        <f t="shared" si="1"/>
        <v>1483.53</v>
      </c>
      <c r="H14" s="34">
        <f t="shared" si="2"/>
        <v>488.21</v>
      </c>
      <c r="I14" s="34">
        <v>1971.74</v>
      </c>
    </row>
    <row r="15" spans="1:9" x14ac:dyDescent="0.2">
      <c r="A15" s="92">
        <v>40422</v>
      </c>
      <c r="B15" s="34">
        <f t="shared" si="3"/>
        <v>100558.74</v>
      </c>
      <c r="C15" s="34">
        <f t="shared" si="4"/>
        <v>88109.34</v>
      </c>
      <c r="D15" s="34">
        <f t="shared" si="5"/>
        <v>12449.4</v>
      </c>
      <c r="E15" s="93">
        <f t="shared" si="0"/>
        <v>86616.42</v>
      </c>
      <c r="F15" s="33">
        <v>51</v>
      </c>
      <c r="G15" s="34">
        <f t="shared" si="1"/>
        <v>1492.92</v>
      </c>
      <c r="H15" s="34">
        <f t="shared" si="2"/>
        <v>478.82</v>
      </c>
      <c r="I15" s="34">
        <v>1971.74</v>
      </c>
    </row>
    <row r="16" spans="1:9" x14ac:dyDescent="0.2">
      <c r="A16" s="92">
        <v>40452</v>
      </c>
      <c r="B16" s="34">
        <f t="shared" si="3"/>
        <v>98587</v>
      </c>
      <c r="C16" s="34">
        <f t="shared" si="4"/>
        <v>86616.42</v>
      </c>
      <c r="D16" s="34">
        <f t="shared" si="5"/>
        <v>11970.58</v>
      </c>
      <c r="E16" s="93">
        <f t="shared" si="0"/>
        <v>85114.11</v>
      </c>
      <c r="F16" s="33">
        <v>50</v>
      </c>
      <c r="G16" s="34">
        <f t="shared" si="1"/>
        <v>1502.31</v>
      </c>
      <c r="H16" s="34">
        <f t="shared" si="2"/>
        <v>469.43</v>
      </c>
      <c r="I16" s="34">
        <v>1971.74</v>
      </c>
    </row>
    <row r="17" spans="1:9" x14ac:dyDescent="0.2">
      <c r="A17" s="92">
        <v>40483</v>
      </c>
      <c r="B17" s="34">
        <f t="shared" si="3"/>
        <v>96615.26</v>
      </c>
      <c r="C17" s="34">
        <f t="shared" si="4"/>
        <v>85114.11</v>
      </c>
      <c r="D17" s="34">
        <f t="shared" si="5"/>
        <v>11501.15</v>
      </c>
      <c r="E17" s="93">
        <f t="shared" si="0"/>
        <v>83602.42</v>
      </c>
      <c r="F17" s="33">
        <v>49</v>
      </c>
      <c r="G17" s="34">
        <f t="shared" si="1"/>
        <v>1511.69</v>
      </c>
      <c r="H17" s="34">
        <f t="shared" si="2"/>
        <v>460.05</v>
      </c>
      <c r="I17" s="34">
        <v>1971.74</v>
      </c>
    </row>
    <row r="18" spans="1:9" x14ac:dyDescent="0.2">
      <c r="A18" s="92">
        <v>40513</v>
      </c>
      <c r="B18" s="34">
        <f t="shared" si="3"/>
        <v>94643.520000000004</v>
      </c>
      <c r="C18" s="34">
        <f t="shared" si="4"/>
        <v>83602.42</v>
      </c>
      <c r="D18" s="34">
        <f t="shared" si="5"/>
        <v>11041.1</v>
      </c>
      <c r="E18" s="93">
        <f t="shared" si="0"/>
        <v>82081.34</v>
      </c>
      <c r="F18" s="33">
        <v>48</v>
      </c>
      <c r="G18" s="34">
        <f t="shared" si="1"/>
        <v>1521.08</v>
      </c>
      <c r="H18" s="34">
        <f t="shared" si="2"/>
        <v>450.66</v>
      </c>
      <c r="I18" s="34">
        <v>1971.74</v>
      </c>
    </row>
    <row r="19" spans="1:9" x14ac:dyDescent="0.2">
      <c r="A19" s="92">
        <v>40544</v>
      </c>
      <c r="B19" s="34">
        <f t="shared" si="3"/>
        <v>92671.78</v>
      </c>
      <c r="C19" s="34">
        <f t="shared" si="4"/>
        <v>82081.34</v>
      </c>
      <c r="D19" s="34">
        <f t="shared" si="5"/>
        <v>10590.44</v>
      </c>
      <c r="E19" s="93">
        <f t="shared" si="0"/>
        <v>80550.87</v>
      </c>
      <c r="F19" s="33">
        <v>47</v>
      </c>
      <c r="G19" s="34">
        <f t="shared" si="1"/>
        <v>1530.47</v>
      </c>
      <c r="H19" s="34">
        <f t="shared" si="2"/>
        <v>441.27</v>
      </c>
      <c r="I19" s="34">
        <v>1971.74</v>
      </c>
    </row>
    <row r="20" spans="1:9" x14ac:dyDescent="0.2">
      <c r="A20" s="92">
        <v>40575</v>
      </c>
      <c r="B20" s="34">
        <f t="shared" si="3"/>
        <v>90700.04</v>
      </c>
      <c r="C20" s="34">
        <f t="shared" si="4"/>
        <v>80550.87</v>
      </c>
      <c r="D20" s="34">
        <f t="shared" si="5"/>
        <v>10149.17</v>
      </c>
      <c r="E20" s="93">
        <f t="shared" si="0"/>
        <v>79011.009999999995</v>
      </c>
      <c r="F20" s="33">
        <v>46</v>
      </c>
      <c r="G20" s="34">
        <f t="shared" si="1"/>
        <v>1539.86</v>
      </c>
      <c r="H20" s="34">
        <f t="shared" si="2"/>
        <v>431.88</v>
      </c>
      <c r="I20" s="34">
        <v>1971.74</v>
      </c>
    </row>
    <row r="21" spans="1:9" x14ac:dyDescent="0.2">
      <c r="A21" s="92">
        <v>40603</v>
      </c>
      <c r="B21" s="34">
        <f t="shared" si="3"/>
        <v>88728.3</v>
      </c>
      <c r="C21" s="34">
        <f t="shared" si="4"/>
        <v>79011.009999999995</v>
      </c>
      <c r="D21" s="34">
        <f t="shared" si="5"/>
        <v>9717.2900000000009</v>
      </c>
      <c r="E21" s="93">
        <f t="shared" si="0"/>
        <v>77461.759999999995</v>
      </c>
      <c r="F21" s="33">
        <v>45</v>
      </c>
      <c r="G21" s="34">
        <f t="shared" si="1"/>
        <v>1549.25</v>
      </c>
      <c r="H21" s="34">
        <f t="shared" si="2"/>
        <v>422.49</v>
      </c>
      <c r="I21" s="34">
        <v>1971.74</v>
      </c>
    </row>
    <row r="22" spans="1:9" x14ac:dyDescent="0.2">
      <c r="A22" s="92">
        <v>40634</v>
      </c>
      <c r="B22" s="34">
        <f t="shared" si="3"/>
        <v>86756.56</v>
      </c>
      <c r="C22" s="34">
        <f t="shared" si="4"/>
        <v>77461.759999999995</v>
      </c>
      <c r="D22" s="34">
        <f t="shared" si="5"/>
        <v>9294.7999999999993</v>
      </c>
      <c r="E22" s="93">
        <f t="shared" si="0"/>
        <v>75903.12</v>
      </c>
      <c r="F22" s="33">
        <v>44</v>
      </c>
      <c r="G22" s="34">
        <f t="shared" si="1"/>
        <v>1558.64</v>
      </c>
      <c r="H22" s="34">
        <f t="shared" si="2"/>
        <v>413.1</v>
      </c>
      <c r="I22" s="34">
        <v>1971.74</v>
      </c>
    </row>
    <row r="23" spans="1:9" x14ac:dyDescent="0.2">
      <c r="A23" s="92">
        <v>40664</v>
      </c>
      <c r="B23" s="34">
        <f t="shared" si="3"/>
        <v>84784.82</v>
      </c>
      <c r="C23" s="34">
        <f t="shared" si="4"/>
        <v>75903.12</v>
      </c>
      <c r="D23" s="34">
        <f t="shared" si="5"/>
        <v>8881.7000000000007</v>
      </c>
      <c r="E23" s="93">
        <f t="shared" si="0"/>
        <v>74335.09</v>
      </c>
      <c r="F23" s="33">
        <v>43</v>
      </c>
      <c r="G23" s="34">
        <f t="shared" si="1"/>
        <v>1568.03</v>
      </c>
      <c r="H23" s="34">
        <f t="shared" si="2"/>
        <v>403.71</v>
      </c>
      <c r="I23" s="34">
        <v>1971.74</v>
      </c>
    </row>
    <row r="24" spans="1:9" x14ac:dyDescent="0.2">
      <c r="A24" s="92">
        <v>40695</v>
      </c>
      <c r="B24" s="34">
        <f t="shared" si="3"/>
        <v>82813.08</v>
      </c>
      <c r="C24" s="34">
        <f t="shared" si="4"/>
        <v>74335.09</v>
      </c>
      <c r="D24" s="34">
        <f t="shared" si="5"/>
        <v>8477.99</v>
      </c>
      <c r="E24" s="93">
        <f t="shared" si="0"/>
        <v>72757.67</v>
      </c>
      <c r="F24" s="33">
        <v>42</v>
      </c>
      <c r="G24" s="34">
        <f t="shared" si="1"/>
        <v>1577.42</v>
      </c>
      <c r="H24" s="34">
        <f t="shared" si="2"/>
        <v>394.32</v>
      </c>
      <c r="I24" s="34">
        <v>1971.74</v>
      </c>
    </row>
    <row r="25" spans="1:9" x14ac:dyDescent="0.2">
      <c r="A25" s="88">
        <v>40725</v>
      </c>
      <c r="B25" s="38">
        <f t="shared" si="3"/>
        <v>80841.34</v>
      </c>
      <c r="C25" s="38">
        <f t="shared" si="4"/>
        <v>72757.67</v>
      </c>
      <c r="D25" s="38">
        <f t="shared" si="5"/>
        <v>8083.67</v>
      </c>
      <c r="E25" s="90">
        <f t="shared" si="0"/>
        <v>71170.87</v>
      </c>
      <c r="F25" s="39">
        <v>41</v>
      </c>
      <c r="G25" s="38">
        <f t="shared" si="1"/>
        <v>1586.8</v>
      </c>
      <c r="H25" s="38">
        <f t="shared" si="2"/>
        <v>384.94</v>
      </c>
      <c r="I25" s="38">
        <v>1971.74</v>
      </c>
    </row>
    <row r="26" spans="1:9" x14ac:dyDescent="0.2">
      <c r="A26" s="88">
        <v>40756</v>
      </c>
      <c r="B26" s="38">
        <f t="shared" si="3"/>
        <v>78869.600000000006</v>
      </c>
      <c r="C26" s="38">
        <f t="shared" si="4"/>
        <v>71170.87</v>
      </c>
      <c r="D26" s="38">
        <f t="shared" si="5"/>
        <v>7698.73</v>
      </c>
      <c r="E26" s="90">
        <f t="shared" si="0"/>
        <v>69574.679999999993</v>
      </c>
      <c r="F26" s="39">
        <v>40</v>
      </c>
      <c r="G26" s="38">
        <f t="shared" si="1"/>
        <v>1596.19</v>
      </c>
      <c r="H26" s="38">
        <f t="shared" si="2"/>
        <v>375.55</v>
      </c>
      <c r="I26" s="38">
        <v>1971.74</v>
      </c>
    </row>
    <row r="27" spans="1:9" x14ac:dyDescent="0.2">
      <c r="A27" s="88">
        <v>40787</v>
      </c>
      <c r="B27" s="38">
        <f t="shared" si="3"/>
        <v>76897.86</v>
      </c>
      <c r="C27" s="38">
        <f t="shared" si="4"/>
        <v>69574.679999999993</v>
      </c>
      <c r="D27" s="38">
        <f t="shared" si="5"/>
        <v>7323.18</v>
      </c>
      <c r="E27" s="90">
        <f t="shared" si="0"/>
        <v>67969.100000000006</v>
      </c>
      <c r="F27" s="39">
        <v>39</v>
      </c>
      <c r="G27" s="38">
        <f t="shared" si="1"/>
        <v>1605.58</v>
      </c>
      <c r="H27" s="38">
        <f t="shared" si="2"/>
        <v>366.16</v>
      </c>
      <c r="I27" s="38">
        <v>1971.74</v>
      </c>
    </row>
    <row r="28" spans="1:9" x14ac:dyDescent="0.2">
      <c r="A28" s="88">
        <v>40817</v>
      </c>
      <c r="B28" s="38">
        <f t="shared" si="3"/>
        <v>74926.12</v>
      </c>
      <c r="C28" s="38">
        <f t="shared" si="4"/>
        <v>67969.100000000006</v>
      </c>
      <c r="D28" s="38">
        <f t="shared" si="5"/>
        <v>6957.02</v>
      </c>
      <c r="E28" s="90">
        <f t="shared" si="0"/>
        <v>66354.13</v>
      </c>
      <c r="F28" s="39">
        <v>38</v>
      </c>
      <c r="G28" s="38">
        <f t="shared" si="1"/>
        <v>1614.97</v>
      </c>
      <c r="H28" s="38">
        <f t="shared" si="2"/>
        <v>356.77</v>
      </c>
      <c r="I28" s="38">
        <v>1971.74</v>
      </c>
    </row>
    <row r="29" spans="1:9" x14ac:dyDescent="0.2">
      <c r="A29" s="88">
        <v>40848</v>
      </c>
      <c r="B29" s="38">
        <f t="shared" si="3"/>
        <v>72954.38</v>
      </c>
      <c r="C29" s="38">
        <f t="shared" si="4"/>
        <v>66354.13</v>
      </c>
      <c r="D29" s="38">
        <f t="shared" si="5"/>
        <v>6600.25</v>
      </c>
      <c r="E29" s="90">
        <f t="shared" si="0"/>
        <v>64729.77</v>
      </c>
      <c r="F29" s="39">
        <v>37</v>
      </c>
      <c r="G29" s="38">
        <f t="shared" si="1"/>
        <v>1624.36</v>
      </c>
      <c r="H29" s="38">
        <f t="shared" si="2"/>
        <v>347.38</v>
      </c>
      <c r="I29" s="38">
        <v>1971.74</v>
      </c>
    </row>
    <row r="30" spans="1:9" x14ac:dyDescent="0.2">
      <c r="A30" s="88">
        <v>40878</v>
      </c>
      <c r="B30" s="38">
        <f t="shared" si="3"/>
        <v>70982.64</v>
      </c>
      <c r="C30" s="38">
        <f t="shared" si="4"/>
        <v>64729.77</v>
      </c>
      <c r="D30" s="38">
        <f t="shared" si="5"/>
        <v>6252.87</v>
      </c>
      <c r="E30" s="90">
        <f t="shared" si="0"/>
        <v>63096.02</v>
      </c>
      <c r="F30" s="39">
        <v>36</v>
      </c>
      <c r="G30" s="38">
        <f t="shared" si="1"/>
        <v>1633.75</v>
      </c>
      <c r="H30" s="38">
        <f t="shared" si="2"/>
        <v>337.99</v>
      </c>
      <c r="I30" s="38">
        <v>1971.74</v>
      </c>
    </row>
    <row r="31" spans="1:9" x14ac:dyDescent="0.2">
      <c r="A31" s="88">
        <v>40909</v>
      </c>
      <c r="B31" s="38">
        <f t="shared" si="3"/>
        <v>69010.899999999994</v>
      </c>
      <c r="C31" s="38">
        <f t="shared" si="4"/>
        <v>63096.02</v>
      </c>
      <c r="D31" s="38">
        <f t="shared" si="5"/>
        <v>5914.88</v>
      </c>
      <c r="E31" s="90">
        <f t="shared" si="0"/>
        <v>61452.88</v>
      </c>
      <c r="F31" s="39">
        <v>35</v>
      </c>
      <c r="G31" s="38">
        <f t="shared" si="1"/>
        <v>1643.14</v>
      </c>
      <c r="H31" s="38">
        <f t="shared" si="2"/>
        <v>328.6</v>
      </c>
      <c r="I31" s="38">
        <v>1971.74</v>
      </c>
    </row>
    <row r="32" spans="1:9" x14ac:dyDescent="0.2">
      <c r="A32" s="88">
        <v>40940</v>
      </c>
      <c r="B32" s="38">
        <f t="shared" si="3"/>
        <v>67039.16</v>
      </c>
      <c r="C32" s="38">
        <f t="shared" si="4"/>
        <v>61452.88</v>
      </c>
      <c r="D32" s="38">
        <f t="shared" si="5"/>
        <v>5586.28</v>
      </c>
      <c r="E32" s="90">
        <f t="shared" si="0"/>
        <v>59800.36</v>
      </c>
      <c r="F32" s="39">
        <v>34</v>
      </c>
      <c r="G32" s="38">
        <f t="shared" si="1"/>
        <v>1652.52</v>
      </c>
      <c r="H32" s="38">
        <f t="shared" si="2"/>
        <v>319.22000000000003</v>
      </c>
      <c r="I32" s="38">
        <v>1971.74</v>
      </c>
    </row>
    <row r="33" spans="1:9" x14ac:dyDescent="0.2">
      <c r="A33" s="88">
        <v>40969</v>
      </c>
      <c r="B33" s="38">
        <f t="shared" si="3"/>
        <v>65067.42</v>
      </c>
      <c r="C33" s="38">
        <f t="shared" si="4"/>
        <v>59800.36</v>
      </c>
      <c r="D33" s="38">
        <f t="shared" si="5"/>
        <v>5267.06</v>
      </c>
      <c r="E33" s="90">
        <f t="shared" si="0"/>
        <v>58138.45</v>
      </c>
      <c r="F33" s="39">
        <v>33</v>
      </c>
      <c r="G33" s="38">
        <f t="shared" si="1"/>
        <v>1661.91</v>
      </c>
      <c r="H33" s="38">
        <f t="shared" si="2"/>
        <v>309.83</v>
      </c>
      <c r="I33" s="38">
        <v>1971.74</v>
      </c>
    </row>
    <row r="34" spans="1:9" x14ac:dyDescent="0.2">
      <c r="A34" s="88">
        <v>41000</v>
      </c>
      <c r="B34" s="38">
        <f t="shared" si="3"/>
        <v>63095.68</v>
      </c>
      <c r="C34" s="38">
        <f t="shared" si="4"/>
        <v>58138.45</v>
      </c>
      <c r="D34" s="38">
        <f t="shared" si="5"/>
        <v>4957.2299999999996</v>
      </c>
      <c r="E34" s="90">
        <f t="shared" si="0"/>
        <v>56467.15</v>
      </c>
      <c r="F34" s="39">
        <v>32</v>
      </c>
      <c r="G34" s="38">
        <f t="shared" si="1"/>
        <v>1671.3</v>
      </c>
      <c r="H34" s="38">
        <f t="shared" si="2"/>
        <v>300.44</v>
      </c>
      <c r="I34" s="38">
        <v>1971.74</v>
      </c>
    </row>
    <row r="35" spans="1:9" x14ac:dyDescent="0.2">
      <c r="A35" s="88">
        <v>41030</v>
      </c>
      <c r="B35" s="38">
        <f t="shared" si="3"/>
        <v>61123.94</v>
      </c>
      <c r="C35" s="38">
        <f t="shared" si="4"/>
        <v>56467.15</v>
      </c>
      <c r="D35" s="38">
        <f t="shared" si="5"/>
        <v>4656.79</v>
      </c>
      <c r="E35" s="90">
        <f t="shared" si="0"/>
        <v>54786.46</v>
      </c>
      <c r="F35" s="39">
        <v>31</v>
      </c>
      <c r="G35" s="38">
        <f t="shared" si="1"/>
        <v>1680.69</v>
      </c>
      <c r="H35" s="38">
        <f t="shared" si="2"/>
        <v>291.05</v>
      </c>
      <c r="I35" s="38">
        <v>1971.74</v>
      </c>
    </row>
    <row r="36" spans="1:9" x14ac:dyDescent="0.2">
      <c r="A36" s="88">
        <v>41061</v>
      </c>
      <c r="B36" s="38">
        <f t="shared" si="3"/>
        <v>59152.2</v>
      </c>
      <c r="C36" s="38">
        <f t="shared" si="4"/>
        <v>54786.46</v>
      </c>
      <c r="D36" s="38">
        <f t="shared" si="5"/>
        <v>4365.74</v>
      </c>
      <c r="E36" s="38">
        <f t="shared" si="0"/>
        <v>53096.38</v>
      </c>
      <c r="F36" s="39">
        <v>30</v>
      </c>
      <c r="G36" s="38">
        <f t="shared" si="1"/>
        <v>1690.08</v>
      </c>
      <c r="H36" s="38">
        <f t="shared" si="2"/>
        <v>281.66000000000003</v>
      </c>
      <c r="I36" s="38">
        <v>1971.74</v>
      </c>
    </row>
    <row r="37" spans="1:9" x14ac:dyDescent="0.2">
      <c r="A37" s="92">
        <v>41091</v>
      </c>
      <c r="B37" s="34">
        <f t="shared" si="3"/>
        <v>57180.46</v>
      </c>
      <c r="C37" s="34">
        <f t="shared" si="4"/>
        <v>53096.38</v>
      </c>
      <c r="D37" s="34">
        <f t="shared" si="5"/>
        <v>4084.08</v>
      </c>
      <c r="E37" s="93">
        <f t="shared" si="0"/>
        <v>51396.91</v>
      </c>
      <c r="F37" s="33">
        <v>29</v>
      </c>
      <c r="G37" s="34">
        <f t="shared" si="1"/>
        <v>1699.47</v>
      </c>
      <c r="H37" s="34">
        <f t="shared" si="2"/>
        <v>272.27</v>
      </c>
      <c r="I37" s="34">
        <v>1971.74</v>
      </c>
    </row>
    <row r="38" spans="1:9" x14ac:dyDescent="0.2">
      <c r="A38" s="92">
        <v>41122</v>
      </c>
      <c r="B38" s="34">
        <f t="shared" si="3"/>
        <v>55208.72</v>
      </c>
      <c r="C38" s="34">
        <f t="shared" si="4"/>
        <v>51396.91</v>
      </c>
      <c r="D38" s="34">
        <f t="shared" si="5"/>
        <v>3811.81</v>
      </c>
      <c r="E38" s="93">
        <f t="shared" ref="E38:E65" si="6">+C38-G38</f>
        <v>49688.05</v>
      </c>
      <c r="F38" s="33">
        <v>28</v>
      </c>
      <c r="G38" s="34">
        <f t="shared" ref="G38:G65" si="7">I38-H38</f>
        <v>1708.86</v>
      </c>
      <c r="H38" s="34">
        <f t="shared" ref="H38:H65" si="8">ROUND($D$6*F38/$F$5,2)</f>
        <v>262.88</v>
      </c>
      <c r="I38" s="34">
        <v>1971.74</v>
      </c>
    </row>
    <row r="39" spans="1:9" x14ac:dyDescent="0.2">
      <c r="A39" s="92">
        <v>41153</v>
      </c>
      <c r="B39" s="34">
        <f t="shared" ref="B39:B65" si="9">+C39+D39</f>
        <v>53236.98</v>
      </c>
      <c r="C39" s="34">
        <f t="shared" ref="C39:C65" si="10">+E38</f>
        <v>49688.05</v>
      </c>
      <c r="D39" s="34">
        <f t="shared" ref="D39:D65" si="11">+D38-H38</f>
        <v>3548.93</v>
      </c>
      <c r="E39" s="34">
        <f t="shared" si="6"/>
        <v>47969.8</v>
      </c>
      <c r="F39" s="33">
        <v>27</v>
      </c>
      <c r="G39" s="34">
        <f t="shared" si="7"/>
        <v>1718.25</v>
      </c>
      <c r="H39" s="34">
        <f t="shared" si="8"/>
        <v>253.49</v>
      </c>
      <c r="I39" s="34">
        <v>1971.74</v>
      </c>
    </row>
    <row r="40" spans="1:9" x14ac:dyDescent="0.2">
      <c r="A40" s="92">
        <v>41183</v>
      </c>
      <c r="B40" s="34">
        <f t="shared" si="9"/>
        <v>51265.24</v>
      </c>
      <c r="C40" s="34">
        <f t="shared" si="10"/>
        <v>47969.8</v>
      </c>
      <c r="D40" s="34">
        <f t="shared" si="11"/>
        <v>3295.44</v>
      </c>
      <c r="E40" s="93">
        <f t="shared" si="6"/>
        <v>46242.17</v>
      </c>
      <c r="F40" s="33">
        <v>26</v>
      </c>
      <c r="G40" s="34">
        <f t="shared" si="7"/>
        <v>1727.63</v>
      </c>
      <c r="H40" s="34">
        <f t="shared" si="8"/>
        <v>244.11</v>
      </c>
      <c r="I40" s="34">
        <v>1971.74</v>
      </c>
    </row>
    <row r="41" spans="1:9" x14ac:dyDescent="0.2">
      <c r="A41" s="92">
        <v>41214</v>
      </c>
      <c r="B41" s="34">
        <f t="shared" si="9"/>
        <v>49293.5</v>
      </c>
      <c r="C41" s="34">
        <f t="shared" si="10"/>
        <v>46242.17</v>
      </c>
      <c r="D41" s="34">
        <f t="shared" si="11"/>
        <v>3051.33</v>
      </c>
      <c r="E41" s="34">
        <f t="shared" si="6"/>
        <v>44505.15</v>
      </c>
      <c r="F41" s="33">
        <v>25</v>
      </c>
      <c r="G41" s="34">
        <f t="shared" si="7"/>
        <v>1737.02</v>
      </c>
      <c r="H41" s="34">
        <f t="shared" si="8"/>
        <v>234.72</v>
      </c>
      <c r="I41" s="34">
        <v>1971.74</v>
      </c>
    </row>
    <row r="42" spans="1:9" x14ac:dyDescent="0.2">
      <c r="A42" s="92">
        <v>41244</v>
      </c>
      <c r="B42" s="34">
        <f t="shared" si="9"/>
        <v>47321.760000000002</v>
      </c>
      <c r="C42" s="34">
        <f t="shared" si="10"/>
        <v>44505.15</v>
      </c>
      <c r="D42" s="34">
        <f t="shared" si="11"/>
        <v>2816.61</v>
      </c>
      <c r="E42" s="93">
        <f t="shared" si="6"/>
        <v>42758.74</v>
      </c>
      <c r="F42" s="33">
        <v>24</v>
      </c>
      <c r="G42" s="34">
        <f t="shared" si="7"/>
        <v>1746.41</v>
      </c>
      <c r="H42" s="34">
        <f t="shared" si="8"/>
        <v>225.33</v>
      </c>
      <c r="I42" s="34">
        <v>1971.74</v>
      </c>
    </row>
    <row r="43" spans="1:9" x14ac:dyDescent="0.2">
      <c r="A43" s="92">
        <v>41275</v>
      </c>
      <c r="B43" s="34">
        <f t="shared" si="9"/>
        <v>45350.02</v>
      </c>
      <c r="C43" s="34">
        <f t="shared" si="10"/>
        <v>42758.74</v>
      </c>
      <c r="D43" s="34">
        <f t="shared" si="11"/>
        <v>2591.2800000000002</v>
      </c>
      <c r="E43" s="93">
        <f t="shared" si="6"/>
        <v>41002.94</v>
      </c>
      <c r="F43" s="33">
        <v>23</v>
      </c>
      <c r="G43" s="34">
        <f t="shared" si="7"/>
        <v>1755.8</v>
      </c>
      <c r="H43" s="34">
        <f t="shared" si="8"/>
        <v>215.94</v>
      </c>
      <c r="I43" s="34">
        <v>1971.74</v>
      </c>
    </row>
    <row r="44" spans="1:9" x14ac:dyDescent="0.2">
      <c r="A44" s="92">
        <v>41306</v>
      </c>
      <c r="B44" s="34">
        <f t="shared" si="9"/>
        <v>43378.28</v>
      </c>
      <c r="C44" s="34">
        <f t="shared" si="10"/>
        <v>41002.94</v>
      </c>
      <c r="D44" s="34">
        <f t="shared" si="11"/>
        <v>2375.34</v>
      </c>
      <c r="E44" s="93">
        <f t="shared" si="6"/>
        <v>39237.75</v>
      </c>
      <c r="F44" s="33">
        <v>22</v>
      </c>
      <c r="G44" s="34">
        <f t="shared" si="7"/>
        <v>1765.19</v>
      </c>
      <c r="H44" s="34">
        <f t="shared" si="8"/>
        <v>206.55</v>
      </c>
      <c r="I44" s="34">
        <v>1971.74</v>
      </c>
    </row>
    <row r="45" spans="1:9" x14ac:dyDescent="0.2">
      <c r="A45" s="92">
        <v>41334</v>
      </c>
      <c r="B45" s="34">
        <f t="shared" si="9"/>
        <v>41406.54</v>
      </c>
      <c r="C45" s="34">
        <f t="shared" si="10"/>
        <v>39237.75</v>
      </c>
      <c r="D45" s="34">
        <f t="shared" si="11"/>
        <v>2168.79</v>
      </c>
      <c r="E45" s="34">
        <f t="shared" si="6"/>
        <v>37463.17</v>
      </c>
      <c r="F45" s="33">
        <v>21</v>
      </c>
      <c r="G45" s="34">
        <f t="shared" si="7"/>
        <v>1774.58</v>
      </c>
      <c r="H45" s="34">
        <f t="shared" si="8"/>
        <v>197.16</v>
      </c>
      <c r="I45" s="34">
        <v>1971.74</v>
      </c>
    </row>
    <row r="46" spans="1:9" x14ac:dyDescent="0.2">
      <c r="A46" s="92">
        <v>41365</v>
      </c>
      <c r="B46" s="34">
        <f t="shared" si="9"/>
        <v>39434.800000000003</v>
      </c>
      <c r="C46" s="34">
        <f t="shared" si="10"/>
        <v>37463.17</v>
      </c>
      <c r="D46" s="34">
        <f t="shared" si="11"/>
        <v>1971.63</v>
      </c>
      <c r="E46" s="93">
        <f t="shared" si="6"/>
        <v>35679.199999999997</v>
      </c>
      <c r="F46" s="33">
        <v>20</v>
      </c>
      <c r="G46" s="34">
        <f t="shared" si="7"/>
        <v>1783.97</v>
      </c>
      <c r="H46" s="34">
        <f t="shared" si="8"/>
        <v>187.77</v>
      </c>
      <c r="I46" s="34">
        <v>1971.74</v>
      </c>
    </row>
    <row r="47" spans="1:9" x14ac:dyDescent="0.2">
      <c r="A47" s="92">
        <v>41395</v>
      </c>
      <c r="B47" s="34">
        <f t="shared" si="9"/>
        <v>37463.06</v>
      </c>
      <c r="C47" s="34">
        <f t="shared" si="10"/>
        <v>35679.199999999997</v>
      </c>
      <c r="D47" s="34">
        <f t="shared" si="11"/>
        <v>1783.86</v>
      </c>
      <c r="E47" s="34">
        <f t="shared" si="6"/>
        <v>33885.85</v>
      </c>
      <c r="F47" s="33">
        <v>19</v>
      </c>
      <c r="G47" s="34">
        <f t="shared" si="7"/>
        <v>1793.35</v>
      </c>
      <c r="H47" s="34">
        <f t="shared" si="8"/>
        <v>178.39</v>
      </c>
      <c r="I47" s="34">
        <v>1971.74</v>
      </c>
    </row>
    <row r="48" spans="1:9" x14ac:dyDescent="0.2">
      <c r="A48" s="92">
        <v>41426</v>
      </c>
      <c r="B48" s="34">
        <f t="shared" si="9"/>
        <v>35491.32</v>
      </c>
      <c r="C48" s="34">
        <f t="shared" si="10"/>
        <v>33885.85</v>
      </c>
      <c r="D48" s="34">
        <f t="shared" si="11"/>
        <v>1605.47</v>
      </c>
      <c r="E48" s="93">
        <f t="shared" si="6"/>
        <v>32083.11</v>
      </c>
      <c r="F48" s="33">
        <v>18</v>
      </c>
      <c r="G48" s="34">
        <f t="shared" si="7"/>
        <v>1802.74</v>
      </c>
      <c r="H48" s="34">
        <f t="shared" si="8"/>
        <v>169</v>
      </c>
      <c r="I48" s="34">
        <v>1971.74</v>
      </c>
    </row>
    <row r="49" spans="1:9" x14ac:dyDescent="0.2">
      <c r="A49" s="88">
        <v>41456</v>
      </c>
      <c r="B49" s="38">
        <f t="shared" si="9"/>
        <v>33519.58</v>
      </c>
      <c r="C49" s="38">
        <f t="shared" si="10"/>
        <v>32083.11</v>
      </c>
      <c r="D49" s="38">
        <f t="shared" si="11"/>
        <v>1436.47</v>
      </c>
      <c r="E49" s="90">
        <f t="shared" si="6"/>
        <v>30270.98</v>
      </c>
      <c r="F49" s="39">
        <v>17</v>
      </c>
      <c r="G49" s="38">
        <f t="shared" si="7"/>
        <v>1812.13</v>
      </c>
      <c r="H49" s="38">
        <f t="shared" si="8"/>
        <v>159.61000000000001</v>
      </c>
      <c r="I49" s="38">
        <v>1971.74</v>
      </c>
    </row>
    <row r="50" spans="1:9" x14ac:dyDescent="0.2">
      <c r="A50" s="88">
        <v>41487</v>
      </c>
      <c r="B50" s="38">
        <f t="shared" si="9"/>
        <v>31547.84</v>
      </c>
      <c r="C50" s="38">
        <f t="shared" si="10"/>
        <v>30270.98</v>
      </c>
      <c r="D50" s="38">
        <f t="shared" si="11"/>
        <v>1276.8599999999999</v>
      </c>
      <c r="E50" s="38">
        <f t="shared" si="6"/>
        <v>28449.46</v>
      </c>
      <c r="F50" s="39">
        <v>16</v>
      </c>
      <c r="G50" s="38">
        <f t="shared" si="7"/>
        <v>1821.52</v>
      </c>
      <c r="H50" s="38">
        <f t="shared" si="8"/>
        <v>150.22</v>
      </c>
      <c r="I50" s="38">
        <v>1971.74</v>
      </c>
    </row>
    <row r="51" spans="1:9" x14ac:dyDescent="0.2">
      <c r="A51" s="88">
        <v>41518</v>
      </c>
      <c r="B51" s="38">
        <f t="shared" si="9"/>
        <v>29576.1</v>
      </c>
      <c r="C51" s="38">
        <f t="shared" si="10"/>
        <v>28449.46</v>
      </c>
      <c r="D51" s="38">
        <f t="shared" si="11"/>
        <v>1126.6400000000001</v>
      </c>
      <c r="E51" s="90">
        <f t="shared" si="6"/>
        <v>26618.55</v>
      </c>
      <c r="F51" s="39">
        <v>15</v>
      </c>
      <c r="G51" s="38">
        <f t="shared" si="7"/>
        <v>1830.91</v>
      </c>
      <c r="H51" s="38">
        <f t="shared" si="8"/>
        <v>140.83000000000001</v>
      </c>
      <c r="I51" s="38">
        <v>1971.74</v>
      </c>
    </row>
    <row r="52" spans="1:9" x14ac:dyDescent="0.2">
      <c r="A52" s="88">
        <v>41548</v>
      </c>
      <c r="B52" s="38">
        <f t="shared" si="9"/>
        <v>27604.36</v>
      </c>
      <c r="C52" s="38">
        <f t="shared" si="10"/>
        <v>26618.55</v>
      </c>
      <c r="D52" s="38">
        <f t="shared" si="11"/>
        <v>985.81</v>
      </c>
      <c r="E52" s="90">
        <f t="shared" si="6"/>
        <v>24778.25</v>
      </c>
      <c r="F52" s="39">
        <v>14</v>
      </c>
      <c r="G52" s="38">
        <f t="shared" si="7"/>
        <v>1840.3</v>
      </c>
      <c r="H52" s="38">
        <f t="shared" si="8"/>
        <v>131.44</v>
      </c>
      <c r="I52" s="38">
        <v>1971.74</v>
      </c>
    </row>
    <row r="53" spans="1:9" x14ac:dyDescent="0.2">
      <c r="A53" s="88">
        <v>41579</v>
      </c>
      <c r="B53" s="38">
        <f t="shared" si="9"/>
        <v>25632.62</v>
      </c>
      <c r="C53" s="38">
        <f t="shared" si="10"/>
        <v>24778.25</v>
      </c>
      <c r="D53" s="38">
        <f t="shared" si="11"/>
        <v>854.37</v>
      </c>
      <c r="E53" s="90">
        <f t="shared" si="6"/>
        <v>22928.560000000001</v>
      </c>
      <c r="F53" s="39">
        <v>13</v>
      </c>
      <c r="G53" s="38">
        <f t="shared" si="7"/>
        <v>1849.69</v>
      </c>
      <c r="H53" s="38">
        <f t="shared" si="8"/>
        <v>122.05</v>
      </c>
      <c r="I53" s="38">
        <v>1971.74</v>
      </c>
    </row>
    <row r="54" spans="1:9" x14ac:dyDescent="0.2">
      <c r="A54" s="88">
        <v>41609</v>
      </c>
      <c r="B54" s="38">
        <f t="shared" si="9"/>
        <v>23660.880000000001</v>
      </c>
      <c r="C54" s="38">
        <f t="shared" si="10"/>
        <v>22928.560000000001</v>
      </c>
      <c r="D54" s="38">
        <f t="shared" si="11"/>
        <v>732.32</v>
      </c>
      <c r="E54" s="90">
        <f t="shared" si="6"/>
        <v>21069.48</v>
      </c>
      <c r="F54" s="39">
        <v>12</v>
      </c>
      <c r="G54" s="38">
        <f t="shared" si="7"/>
        <v>1859.08</v>
      </c>
      <c r="H54" s="38">
        <f t="shared" si="8"/>
        <v>112.66</v>
      </c>
      <c r="I54" s="38">
        <v>1971.74</v>
      </c>
    </row>
    <row r="55" spans="1:9" x14ac:dyDescent="0.2">
      <c r="A55" s="88">
        <v>41640</v>
      </c>
      <c r="B55" s="38">
        <f t="shared" si="9"/>
        <v>21689.14</v>
      </c>
      <c r="C55" s="38">
        <f t="shared" si="10"/>
        <v>21069.48</v>
      </c>
      <c r="D55" s="38">
        <f t="shared" si="11"/>
        <v>619.66</v>
      </c>
      <c r="E55" s="38">
        <f t="shared" si="6"/>
        <v>19201.02</v>
      </c>
      <c r="F55" s="39">
        <v>11</v>
      </c>
      <c r="G55" s="38">
        <f t="shared" si="7"/>
        <v>1868.46</v>
      </c>
      <c r="H55" s="38">
        <f t="shared" si="8"/>
        <v>103.28</v>
      </c>
      <c r="I55" s="38">
        <v>1971.74</v>
      </c>
    </row>
    <row r="56" spans="1:9" x14ac:dyDescent="0.2">
      <c r="A56" s="88">
        <v>41671</v>
      </c>
      <c r="B56" s="38">
        <f t="shared" si="9"/>
        <v>19717.400000000001</v>
      </c>
      <c r="C56" s="38">
        <f t="shared" si="10"/>
        <v>19201.02</v>
      </c>
      <c r="D56" s="38">
        <f t="shared" si="11"/>
        <v>516.38</v>
      </c>
      <c r="E56" s="38">
        <f t="shared" si="6"/>
        <v>17323.169999999998</v>
      </c>
      <c r="F56" s="39">
        <v>10</v>
      </c>
      <c r="G56" s="38">
        <f t="shared" si="7"/>
        <v>1877.85</v>
      </c>
      <c r="H56" s="38">
        <f t="shared" si="8"/>
        <v>93.89</v>
      </c>
      <c r="I56" s="38">
        <v>1971.74</v>
      </c>
    </row>
    <row r="57" spans="1:9" x14ac:dyDescent="0.2">
      <c r="A57" s="88">
        <v>41699</v>
      </c>
      <c r="B57" s="38">
        <f t="shared" si="9"/>
        <v>17745.66</v>
      </c>
      <c r="C57" s="38">
        <f t="shared" si="10"/>
        <v>17323.169999999998</v>
      </c>
      <c r="D57" s="38">
        <f t="shared" si="11"/>
        <v>422.49</v>
      </c>
      <c r="E57" s="38">
        <f t="shared" si="6"/>
        <v>15435.93</v>
      </c>
      <c r="F57" s="39">
        <v>9</v>
      </c>
      <c r="G57" s="38">
        <f t="shared" si="7"/>
        <v>1887.24</v>
      </c>
      <c r="H57" s="38">
        <f t="shared" si="8"/>
        <v>84.5</v>
      </c>
      <c r="I57" s="38">
        <v>1971.74</v>
      </c>
    </row>
    <row r="58" spans="1:9" x14ac:dyDescent="0.2">
      <c r="A58" s="88">
        <v>41730</v>
      </c>
      <c r="B58" s="38">
        <f t="shared" si="9"/>
        <v>15773.92</v>
      </c>
      <c r="C58" s="38">
        <f t="shared" si="10"/>
        <v>15435.93</v>
      </c>
      <c r="D58" s="38">
        <f t="shared" si="11"/>
        <v>337.99</v>
      </c>
      <c r="E58" s="38">
        <f t="shared" si="6"/>
        <v>13539.3</v>
      </c>
      <c r="F58" s="39">
        <v>8</v>
      </c>
      <c r="G58" s="38">
        <f t="shared" si="7"/>
        <v>1896.63</v>
      </c>
      <c r="H58" s="38">
        <f t="shared" si="8"/>
        <v>75.11</v>
      </c>
      <c r="I58" s="38">
        <v>1971.74</v>
      </c>
    </row>
    <row r="59" spans="1:9" x14ac:dyDescent="0.2">
      <c r="A59" s="88">
        <v>41760</v>
      </c>
      <c r="B59" s="38">
        <f t="shared" si="9"/>
        <v>13802.18</v>
      </c>
      <c r="C59" s="38">
        <f t="shared" si="10"/>
        <v>13539.3</v>
      </c>
      <c r="D59" s="38">
        <f t="shared" si="11"/>
        <v>262.88</v>
      </c>
      <c r="E59" s="90">
        <f t="shared" si="6"/>
        <v>11633.28</v>
      </c>
      <c r="F59" s="39">
        <v>7</v>
      </c>
      <c r="G59" s="38">
        <f t="shared" si="7"/>
        <v>1906.02</v>
      </c>
      <c r="H59" s="38">
        <f t="shared" si="8"/>
        <v>65.72</v>
      </c>
      <c r="I59" s="38">
        <v>1971.74</v>
      </c>
    </row>
    <row r="60" spans="1:9" x14ac:dyDescent="0.2">
      <c r="A60" s="88">
        <v>41791</v>
      </c>
      <c r="B60" s="38">
        <f t="shared" si="9"/>
        <v>11830.44</v>
      </c>
      <c r="C60" s="38">
        <f t="shared" si="10"/>
        <v>11633.28</v>
      </c>
      <c r="D60" s="38">
        <f t="shared" si="11"/>
        <v>197.16</v>
      </c>
      <c r="E60" s="38">
        <f t="shared" si="6"/>
        <v>9717.8700000000008</v>
      </c>
      <c r="F60" s="39">
        <v>6</v>
      </c>
      <c r="G60" s="38">
        <f t="shared" si="7"/>
        <v>1915.41</v>
      </c>
      <c r="H60" s="38">
        <f t="shared" si="8"/>
        <v>56.33</v>
      </c>
      <c r="I60" s="38">
        <v>1971.74</v>
      </c>
    </row>
    <row r="61" spans="1:9" x14ac:dyDescent="0.2">
      <c r="A61" s="92">
        <v>41821</v>
      </c>
      <c r="B61" s="34">
        <f t="shared" si="9"/>
        <v>9858.7000000000007</v>
      </c>
      <c r="C61" s="34">
        <f t="shared" si="10"/>
        <v>9717.8700000000008</v>
      </c>
      <c r="D61" s="34">
        <f t="shared" si="11"/>
        <v>140.83000000000001</v>
      </c>
      <c r="E61" s="34">
        <f t="shared" si="6"/>
        <v>7793.07</v>
      </c>
      <c r="F61" s="33">
        <v>5</v>
      </c>
      <c r="G61" s="34">
        <f t="shared" si="7"/>
        <v>1924.8</v>
      </c>
      <c r="H61" s="34">
        <f t="shared" si="8"/>
        <v>46.94</v>
      </c>
      <c r="I61" s="34">
        <v>1971.74</v>
      </c>
    </row>
    <row r="62" spans="1:9" x14ac:dyDescent="0.2">
      <c r="A62" s="92">
        <v>41852</v>
      </c>
      <c r="B62" s="34">
        <f t="shared" si="9"/>
        <v>7886.96</v>
      </c>
      <c r="C62" s="34">
        <f t="shared" si="10"/>
        <v>7793.07</v>
      </c>
      <c r="D62" s="34">
        <f t="shared" si="11"/>
        <v>93.89</v>
      </c>
      <c r="E62" s="93">
        <f t="shared" si="6"/>
        <v>5858.88</v>
      </c>
      <c r="F62" s="33">
        <v>4</v>
      </c>
      <c r="G62" s="34">
        <f t="shared" si="7"/>
        <v>1934.19</v>
      </c>
      <c r="H62" s="34">
        <f t="shared" si="8"/>
        <v>37.549999999999997</v>
      </c>
      <c r="I62" s="34">
        <v>1971.74</v>
      </c>
    </row>
    <row r="63" spans="1:9" x14ac:dyDescent="0.2">
      <c r="A63" s="92">
        <v>41883</v>
      </c>
      <c r="B63" s="34">
        <f t="shared" si="9"/>
        <v>5915.22</v>
      </c>
      <c r="C63" s="34">
        <f t="shared" si="10"/>
        <v>5858.88</v>
      </c>
      <c r="D63" s="34">
        <f t="shared" si="11"/>
        <v>56.34</v>
      </c>
      <c r="E63" s="93">
        <f t="shared" si="6"/>
        <v>3915.31</v>
      </c>
      <c r="F63" s="33">
        <v>3</v>
      </c>
      <c r="G63" s="34">
        <f t="shared" si="7"/>
        <v>1943.57</v>
      </c>
      <c r="H63" s="34">
        <f t="shared" si="8"/>
        <v>28.17</v>
      </c>
      <c r="I63" s="34">
        <v>1971.74</v>
      </c>
    </row>
    <row r="64" spans="1:9" x14ac:dyDescent="0.2">
      <c r="A64" s="92">
        <v>41913</v>
      </c>
      <c r="B64" s="34">
        <f t="shared" si="9"/>
        <v>3943.48</v>
      </c>
      <c r="C64" s="34">
        <f t="shared" si="10"/>
        <v>3915.31</v>
      </c>
      <c r="D64" s="34">
        <f t="shared" si="11"/>
        <v>28.17</v>
      </c>
      <c r="E64" s="93">
        <f t="shared" si="6"/>
        <v>1962.35</v>
      </c>
      <c r="F64" s="33">
        <v>2</v>
      </c>
      <c r="G64" s="34">
        <f t="shared" si="7"/>
        <v>1952.96</v>
      </c>
      <c r="H64" s="34">
        <f t="shared" si="8"/>
        <v>18.78</v>
      </c>
      <c r="I64" s="34">
        <v>1971.74</v>
      </c>
    </row>
    <row r="65" spans="1:9" x14ac:dyDescent="0.2">
      <c r="A65" s="92">
        <v>41944</v>
      </c>
      <c r="B65" s="34">
        <f t="shared" si="9"/>
        <v>1971.74</v>
      </c>
      <c r="C65" s="34">
        <f t="shared" si="10"/>
        <v>1962.35</v>
      </c>
      <c r="D65" s="34">
        <f t="shared" si="11"/>
        <v>9.39</v>
      </c>
      <c r="E65" s="93">
        <f t="shared" si="6"/>
        <v>0</v>
      </c>
      <c r="F65" s="33">
        <v>1</v>
      </c>
      <c r="G65" s="34">
        <f t="shared" si="7"/>
        <v>1962.35</v>
      </c>
      <c r="H65" s="34">
        <f t="shared" si="8"/>
        <v>9.39</v>
      </c>
      <c r="I65" s="34">
        <v>1971.74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A1:I65"/>
  <sheetViews>
    <sheetView showGridLines="0" topLeftCell="A30" workbookViewId="0">
      <selection activeCell="N34" sqref="N34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65</v>
      </c>
      <c r="E1" s="33" t="s">
        <v>42</v>
      </c>
      <c r="F1" s="33"/>
      <c r="G1" s="85" t="s">
        <v>55</v>
      </c>
      <c r="H1" s="58">
        <f>12*(RATE(F6,-I6,C6))</f>
        <v>6.3600000000000004E-2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1830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40148</v>
      </c>
      <c r="B6" s="38">
        <f>I6*F6</f>
        <v>28203.599999999999</v>
      </c>
      <c r="C6" s="38">
        <v>24107.4</v>
      </c>
      <c r="D6" s="38">
        <f>B6-C6</f>
        <v>4096.2</v>
      </c>
      <c r="E6" s="90">
        <f t="shared" ref="E6:E37" si="0">+C6-G6</f>
        <v>23771.64</v>
      </c>
      <c r="F6" s="39">
        <v>60</v>
      </c>
      <c r="G6" s="38">
        <f t="shared" ref="G6:G37" si="1">I6-H6</f>
        <v>335.76</v>
      </c>
      <c r="H6" s="38">
        <f t="shared" ref="H6:H37" si="2">ROUND($D$6*F6/$F$5,2)</f>
        <v>134.30000000000001</v>
      </c>
      <c r="I6" s="38">
        <v>470.06</v>
      </c>
    </row>
    <row r="7" spans="1:9" x14ac:dyDescent="0.2">
      <c r="A7" s="88">
        <v>40179</v>
      </c>
      <c r="B7" s="38">
        <f t="shared" ref="B7:B38" si="3">+C7+D7</f>
        <v>27733.54</v>
      </c>
      <c r="C7" s="38">
        <f t="shared" ref="C7:C38" si="4">+E6</f>
        <v>23771.64</v>
      </c>
      <c r="D7" s="38">
        <f t="shared" ref="D7:D38" si="5">+D6-H6</f>
        <v>3961.9</v>
      </c>
      <c r="E7" s="90">
        <f t="shared" si="0"/>
        <v>23433.64</v>
      </c>
      <c r="F7" s="39">
        <v>59</v>
      </c>
      <c r="G7" s="38">
        <f t="shared" si="1"/>
        <v>338</v>
      </c>
      <c r="H7" s="38">
        <f t="shared" si="2"/>
        <v>132.06</v>
      </c>
      <c r="I7" s="38">
        <f>+I6</f>
        <v>470.06</v>
      </c>
    </row>
    <row r="8" spans="1:9" x14ac:dyDescent="0.2">
      <c r="A8" s="88">
        <v>40210</v>
      </c>
      <c r="B8" s="38">
        <f t="shared" si="3"/>
        <v>27263.48</v>
      </c>
      <c r="C8" s="38">
        <f t="shared" si="4"/>
        <v>23433.64</v>
      </c>
      <c r="D8" s="38">
        <f t="shared" si="5"/>
        <v>3829.84</v>
      </c>
      <c r="E8" s="90">
        <f t="shared" si="0"/>
        <v>23093.4</v>
      </c>
      <c r="F8" s="39">
        <v>58</v>
      </c>
      <c r="G8" s="38">
        <f t="shared" si="1"/>
        <v>340.24</v>
      </c>
      <c r="H8" s="38">
        <f t="shared" si="2"/>
        <v>129.82</v>
      </c>
      <c r="I8" s="38">
        <f t="shared" ref="I8:I65" si="6">+I7</f>
        <v>470.06</v>
      </c>
    </row>
    <row r="9" spans="1:9" x14ac:dyDescent="0.2">
      <c r="A9" s="88">
        <v>40238</v>
      </c>
      <c r="B9" s="38">
        <f t="shared" si="3"/>
        <v>26793.42</v>
      </c>
      <c r="C9" s="38">
        <f t="shared" si="4"/>
        <v>23093.4</v>
      </c>
      <c r="D9" s="38">
        <f t="shared" si="5"/>
        <v>3700.02</v>
      </c>
      <c r="E9" s="90">
        <f t="shared" si="0"/>
        <v>22750.93</v>
      </c>
      <c r="F9" s="39">
        <v>57</v>
      </c>
      <c r="G9" s="38">
        <f t="shared" si="1"/>
        <v>342.47</v>
      </c>
      <c r="H9" s="38">
        <f t="shared" si="2"/>
        <v>127.59</v>
      </c>
      <c r="I9" s="38">
        <f t="shared" si="6"/>
        <v>470.06</v>
      </c>
    </row>
    <row r="10" spans="1:9" x14ac:dyDescent="0.2">
      <c r="A10" s="88">
        <v>40269</v>
      </c>
      <c r="B10" s="38">
        <f t="shared" si="3"/>
        <v>26323.360000000001</v>
      </c>
      <c r="C10" s="38">
        <f t="shared" si="4"/>
        <v>22750.93</v>
      </c>
      <c r="D10" s="38">
        <f t="shared" si="5"/>
        <v>3572.43</v>
      </c>
      <c r="E10" s="90">
        <f t="shared" si="0"/>
        <v>22406.22</v>
      </c>
      <c r="F10" s="39">
        <v>56</v>
      </c>
      <c r="G10" s="38">
        <f t="shared" si="1"/>
        <v>344.71</v>
      </c>
      <c r="H10" s="38">
        <f t="shared" si="2"/>
        <v>125.35</v>
      </c>
      <c r="I10" s="38">
        <f t="shared" si="6"/>
        <v>470.06</v>
      </c>
    </row>
    <row r="11" spans="1:9" x14ac:dyDescent="0.2">
      <c r="A11" s="88">
        <v>40299</v>
      </c>
      <c r="B11" s="38">
        <f t="shared" si="3"/>
        <v>25853.3</v>
      </c>
      <c r="C11" s="38">
        <f t="shared" si="4"/>
        <v>22406.22</v>
      </c>
      <c r="D11" s="38">
        <f t="shared" si="5"/>
        <v>3447.08</v>
      </c>
      <c r="E11" s="90">
        <f t="shared" si="0"/>
        <v>22059.27</v>
      </c>
      <c r="F11" s="39">
        <v>55</v>
      </c>
      <c r="G11" s="38">
        <f t="shared" si="1"/>
        <v>346.95</v>
      </c>
      <c r="H11" s="38">
        <f t="shared" si="2"/>
        <v>123.11</v>
      </c>
      <c r="I11" s="38">
        <f t="shared" si="6"/>
        <v>470.06</v>
      </c>
    </row>
    <row r="12" spans="1:9" x14ac:dyDescent="0.2">
      <c r="A12" s="88">
        <v>40330</v>
      </c>
      <c r="B12" s="38">
        <f t="shared" si="3"/>
        <v>25383.24</v>
      </c>
      <c r="C12" s="38">
        <f t="shared" si="4"/>
        <v>22059.27</v>
      </c>
      <c r="D12" s="38">
        <f t="shared" si="5"/>
        <v>3323.97</v>
      </c>
      <c r="E12" s="90">
        <f t="shared" si="0"/>
        <v>21710.080000000002</v>
      </c>
      <c r="F12" s="39">
        <v>54</v>
      </c>
      <c r="G12" s="38">
        <f t="shared" si="1"/>
        <v>349.19</v>
      </c>
      <c r="H12" s="38">
        <f t="shared" si="2"/>
        <v>120.87</v>
      </c>
      <c r="I12" s="38">
        <f t="shared" si="6"/>
        <v>470.06</v>
      </c>
    </row>
    <row r="13" spans="1:9" x14ac:dyDescent="0.2">
      <c r="A13" s="92">
        <v>40360</v>
      </c>
      <c r="B13" s="34">
        <f t="shared" si="3"/>
        <v>24913.18</v>
      </c>
      <c r="C13" s="34">
        <f t="shared" si="4"/>
        <v>21710.080000000002</v>
      </c>
      <c r="D13" s="34">
        <f t="shared" si="5"/>
        <v>3203.1</v>
      </c>
      <c r="E13" s="93">
        <f t="shared" si="0"/>
        <v>21358.65</v>
      </c>
      <c r="F13" s="33">
        <v>53</v>
      </c>
      <c r="G13" s="34">
        <f t="shared" si="1"/>
        <v>351.43</v>
      </c>
      <c r="H13" s="34">
        <f t="shared" si="2"/>
        <v>118.63</v>
      </c>
      <c r="I13" s="34">
        <f t="shared" si="6"/>
        <v>470.06</v>
      </c>
    </row>
    <row r="14" spans="1:9" x14ac:dyDescent="0.2">
      <c r="A14" s="92">
        <v>40391</v>
      </c>
      <c r="B14" s="34">
        <f t="shared" si="3"/>
        <v>24443.119999999999</v>
      </c>
      <c r="C14" s="34">
        <f t="shared" si="4"/>
        <v>21358.65</v>
      </c>
      <c r="D14" s="34">
        <f t="shared" si="5"/>
        <v>3084.47</v>
      </c>
      <c r="E14" s="93">
        <f t="shared" si="0"/>
        <v>21004.98</v>
      </c>
      <c r="F14" s="33">
        <v>52</v>
      </c>
      <c r="G14" s="34">
        <f t="shared" si="1"/>
        <v>353.67</v>
      </c>
      <c r="H14" s="34">
        <f t="shared" si="2"/>
        <v>116.39</v>
      </c>
      <c r="I14" s="34">
        <f t="shared" si="6"/>
        <v>470.06</v>
      </c>
    </row>
    <row r="15" spans="1:9" x14ac:dyDescent="0.2">
      <c r="A15" s="92">
        <v>40422</v>
      </c>
      <c r="B15" s="34">
        <f t="shared" si="3"/>
        <v>23973.06</v>
      </c>
      <c r="C15" s="34">
        <f t="shared" si="4"/>
        <v>21004.98</v>
      </c>
      <c r="D15" s="34">
        <f t="shared" si="5"/>
        <v>2968.08</v>
      </c>
      <c r="E15" s="93">
        <f t="shared" si="0"/>
        <v>20649.080000000002</v>
      </c>
      <c r="F15" s="33">
        <v>51</v>
      </c>
      <c r="G15" s="34">
        <f t="shared" si="1"/>
        <v>355.9</v>
      </c>
      <c r="H15" s="34">
        <f t="shared" si="2"/>
        <v>114.16</v>
      </c>
      <c r="I15" s="34">
        <f t="shared" si="6"/>
        <v>470.06</v>
      </c>
    </row>
    <row r="16" spans="1:9" x14ac:dyDescent="0.2">
      <c r="A16" s="92">
        <v>40452</v>
      </c>
      <c r="B16" s="34">
        <f t="shared" si="3"/>
        <v>23503</v>
      </c>
      <c r="C16" s="34">
        <f t="shared" si="4"/>
        <v>20649.080000000002</v>
      </c>
      <c r="D16" s="34">
        <f t="shared" si="5"/>
        <v>2853.92</v>
      </c>
      <c r="E16" s="93">
        <f t="shared" si="0"/>
        <v>20290.939999999999</v>
      </c>
      <c r="F16" s="33">
        <v>50</v>
      </c>
      <c r="G16" s="34">
        <f t="shared" si="1"/>
        <v>358.14</v>
      </c>
      <c r="H16" s="34">
        <f t="shared" si="2"/>
        <v>111.92</v>
      </c>
      <c r="I16" s="34">
        <f t="shared" si="6"/>
        <v>470.06</v>
      </c>
    </row>
    <row r="17" spans="1:9" x14ac:dyDescent="0.2">
      <c r="A17" s="92">
        <v>40483</v>
      </c>
      <c r="B17" s="34">
        <f t="shared" si="3"/>
        <v>23032.94</v>
      </c>
      <c r="C17" s="34">
        <f t="shared" si="4"/>
        <v>20290.939999999999</v>
      </c>
      <c r="D17" s="34">
        <f t="shared" si="5"/>
        <v>2742</v>
      </c>
      <c r="E17" s="93">
        <f t="shared" si="0"/>
        <v>19930.560000000001</v>
      </c>
      <c r="F17" s="33">
        <v>49</v>
      </c>
      <c r="G17" s="34">
        <f t="shared" si="1"/>
        <v>360.38</v>
      </c>
      <c r="H17" s="34">
        <f t="shared" si="2"/>
        <v>109.68</v>
      </c>
      <c r="I17" s="34">
        <f t="shared" si="6"/>
        <v>470.06</v>
      </c>
    </row>
    <row r="18" spans="1:9" x14ac:dyDescent="0.2">
      <c r="A18" s="92">
        <v>40513</v>
      </c>
      <c r="B18" s="34">
        <f t="shared" si="3"/>
        <v>22562.880000000001</v>
      </c>
      <c r="C18" s="34">
        <f t="shared" si="4"/>
        <v>19930.560000000001</v>
      </c>
      <c r="D18" s="34">
        <f t="shared" si="5"/>
        <v>2632.32</v>
      </c>
      <c r="E18" s="93">
        <f t="shared" si="0"/>
        <v>19567.939999999999</v>
      </c>
      <c r="F18" s="33">
        <v>48</v>
      </c>
      <c r="G18" s="34">
        <f t="shared" si="1"/>
        <v>362.62</v>
      </c>
      <c r="H18" s="34">
        <f t="shared" si="2"/>
        <v>107.44</v>
      </c>
      <c r="I18" s="34">
        <f t="shared" si="6"/>
        <v>470.06</v>
      </c>
    </row>
    <row r="19" spans="1:9" x14ac:dyDescent="0.2">
      <c r="A19" s="92">
        <v>40544</v>
      </c>
      <c r="B19" s="34">
        <f t="shared" si="3"/>
        <v>22092.82</v>
      </c>
      <c r="C19" s="34">
        <f t="shared" si="4"/>
        <v>19567.939999999999</v>
      </c>
      <c r="D19" s="34">
        <f t="shared" si="5"/>
        <v>2524.88</v>
      </c>
      <c r="E19" s="93">
        <f t="shared" si="0"/>
        <v>19203.080000000002</v>
      </c>
      <c r="F19" s="33">
        <v>47</v>
      </c>
      <c r="G19" s="34">
        <f t="shared" si="1"/>
        <v>364.86</v>
      </c>
      <c r="H19" s="34">
        <f t="shared" si="2"/>
        <v>105.2</v>
      </c>
      <c r="I19" s="34">
        <f t="shared" si="6"/>
        <v>470.06</v>
      </c>
    </row>
    <row r="20" spans="1:9" x14ac:dyDescent="0.2">
      <c r="A20" s="92">
        <v>40575</v>
      </c>
      <c r="B20" s="34">
        <f t="shared" si="3"/>
        <v>21622.76</v>
      </c>
      <c r="C20" s="34">
        <f t="shared" si="4"/>
        <v>19203.080000000002</v>
      </c>
      <c r="D20" s="34">
        <f t="shared" si="5"/>
        <v>2419.6799999999998</v>
      </c>
      <c r="E20" s="93">
        <f t="shared" si="0"/>
        <v>18835.98</v>
      </c>
      <c r="F20" s="33">
        <v>46</v>
      </c>
      <c r="G20" s="34">
        <f t="shared" si="1"/>
        <v>367.1</v>
      </c>
      <c r="H20" s="34">
        <f t="shared" si="2"/>
        <v>102.96</v>
      </c>
      <c r="I20" s="34">
        <f t="shared" si="6"/>
        <v>470.06</v>
      </c>
    </row>
    <row r="21" spans="1:9" x14ac:dyDescent="0.2">
      <c r="A21" s="92">
        <v>40603</v>
      </c>
      <c r="B21" s="34">
        <f t="shared" si="3"/>
        <v>21152.7</v>
      </c>
      <c r="C21" s="34">
        <f t="shared" si="4"/>
        <v>18835.98</v>
      </c>
      <c r="D21" s="34">
        <f t="shared" si="5"/>
        <v>2316.7199999999998</v>
      </c>
      <c r="E21" s="93">
        <f t="shared" si="0"/>
        <v>18466.650000000001</v>
      </c>
      <c r="F21" s="33">
        <v>45</v>
      </c>
      <c r="G21" s="34">
        <f t="shared" si="1"/>
        <v>369.33</v>
      </c>
      <c r="H21" s="34">
        <f t="shared" si="2"/>
        <v>100.73</v>
      </c>
      <c r="I21" s="34">
        <f t="shared" si="6"/>
        <v>470.06</v>
      </c>
    </row>
    <row r="22" spans="1:9" x14ac:dyDescent="0.2">
      <c r="A22" s="92">
        <v>40634</v>
      </c>
      <c r="B22" s="34">
        <f t="shared" si="3"/>
        <v>20682.64</v>
      </c>
      <c r="C22" s="34">
        <f t="shared" si="4"/>
        <v>18466.650000000001</v>
      </c>
      <c r="D22" s="34">
        <f t="shared" si="5"/>
        <v>2215.9899999999998</v>
      </c>
      <c r="E22" s="93">
        <f t="shared" si="0"/>
        <v>18095.080000000002</v>
      </c>
      <c r="F22" s="33">
        <v>44</v>
      </c>
      <c r="G22" s="34">
        <f t="shared" si="1"/>
        <v>371.57</v>
      </c>
      <c r="H22" s="34">
        <f t="shared" si="2"/>
        <v>98.49</v>
      </c>
      <c r="I22" s="34">
        <f t="shared" si="6"/>
        <v>470.06</v>
      </c>
    </row>
    <row r="23" spans="1:9" x14ac:dyDescent="0.2">
      <c r="A23" s="92">
        <v>40664</v>
      </c>
      <c r="B23" s="34">
        <f t="shared" si="3"/>
        <v>20212.580000000002</v>
      </c>
      <c r="C23" s="34">
        <f t="shared" si="4"/>
        <v>18095.080000000002</v>
      </c>
      <c r="D23" s="34">
        <f t="shared" si="5"/>
        <v>2117.5</v>
      </c>
      <c r="E23" s="93">
        <f t="shared" si="0"/>
        <v>17721.27</v>
      </c>
      <c r="F23" s="33">
        <v>43</v>
      </c>
      <c r="G23" s="34">
        <f t="shared" si="1"/>
        <v>373.81</v>
      </c>
      <c r="H23" s="34">
        <f t="shared" si="2"/>
        <v>96.25</v>
      </c>
      <c r="I23" s="34">
        <f t="shared" si="6"/>
        <v>470.06</v>
      </c>
    </row>
    <row r="24" spans="1:9" x14ac:dyDescent="0.2">
      <c r="A24" s="92">
        <v>40695</v>
      </c>
      <c r="B24" s="34">
        <f t="shared" si="3"/>
        <v>19742.52</v>
      </c>
      <c r="C24" s="34">
        <f t="shared" si="4"/>
        <v>17721.27</v>
      </c>
      <c r="D24" s="34">
        <f t="shared" si="5"/>
        <v>2021.25</v>
      </c>
      <c r="E24" s="93">
        <f t="shared" si="0"/>
        <v>17345.22</v>
      </c>
      <c r="F24" s="33">
        <v>42</v>
      </c>
      <c r="G24" s="34">
        <f t="shared" si="1"/>
        <v>376.05</v>
      </c>
      <c r="H24" s="34">
        <f t="shared" si="2"/>
        <v>94.01</v>
      </c>
      <c r="I24" s="34">
        <f t="shared" si="6"/>
        <v>470.06</v>
      </c>
    </row>
    <row r="25" spans="1:9" x14ac:dyDescent="0.2">
      <c r="A25" s="88">
        <v>40725</v>
      </c>
      <c r="B25" s="38">
        <f t="shared" si="3"/>
        <v>19272.46</v>
      </c>
      <c r="C25" s="38">
        <f t="shared" si="4"/>
        <v>17345.22</v>
      </c>
      <c r="D25" s="38">
        <f t="shared" si="5"/>
        <v>1927.24</v>
      </c>
      <c r="E25" s="90">
        <f t="shared" si="0"/>
        <v>16966.93</v>
      </c>
      <c r="F25" s="39">
        <v>41</v>
      </c>
      <c r="G25" s="38">
        <f t="shared" si="1"/>
        <v>378.29</v>
      </c>
      <c r="H25" s="38">
        <f t="shared" si="2"/>
        <v>91.77</v>
      </c>
      <c r="I25" s="38">
        <f t="shared" si="6"/>
        <v>470.06</v>
      </c>
    </row>
    <row r="26" spans="1:9" x14ac:dyDescent="0.2">
      <c r="A26" s="88">
        <v>40756</v>
      </c>
      <c r="B26" s="38">
        <f t="shared" si="3"/>
        <v>18802.400000000001</v>
      </c>
      <c r="C26" s="38">
        <f t="shared" si="4"/>
        <v>16966.93</v>
      </c>
      <c r="D26" s="38">
        <f t="shared" si="5"/>
        <v>1835.47</v>
      </c>
      <c r="E26" s="90">
        <f t="shared" si="0"/>
        <v>16586.400000000001</v>
      </c>
      <c r="F26" s="39">
        <v>40</v>
      </c>
      <c r="G26" s="38">
        <f t="shared" si="1"/>
        <v>380.53</v>
      </c>
      <c r="H26" s="38">
        <f t="shared" si="2"/>
        <v>89.53</v>
      </c>
      <c r="I26" s="38">
        <f t="shared" si="6"/>
        <v>470.06</v>
      </c>
    </row>
    <row r="27" spans="1:9" x14ac:dyDescent="0.2">
      <c r="A27" s="88">
        <v>40787</v>
      </c>
      <c r="B27" s="38">
        <f t="shared" si="3"/>
        <v>18332.34</v>
      </c>
      <c r="C27" s="38">
        <f t="shared" si="4"/>
        <v>16586.400000000001</v>
      </c>
      <c r="D27" s="38">
        <f t="shared" si="5"/>
        <v>1745.94</v>
      </c>
      <c r="E27" s="90">
        <f t="shared" si="0"/>
        <v>16203.64</v>
      </c>
      <c r="F27" s="39">
        <v>39</v>
      </c>
      <c r="G27" s="38">
        <f t="shared" si="1"/>
        <v>382.76</v>
      </c>
      <c r="H27" s="38">
        <f t="shared" si="2"/>
        <v>87.3</v>
      </c>
      <c r="I27" s="38">
        <f t="shared" si="6"/>
        <v>470.06</v>
      </c>
    </row>
    <row r="28" spans="1:9" x14ac:dyDescent="0.2">
      <c r="A28" s="88">
        <v>40817</v>
      </c>
      <c r="B28" s="38">
        <f t="shared" si="3"/>
        <v>17862.28</v>
      </c>
      <c r="C28" s="38">
        <f t="shared" si="4"/>
        <v>16203.64</v>
      </c>
      <c r="D28" s="38">
        <f t="shared" si="5"/>
        <v>1658.64</v>
      </c>
      <c r="E28" s="90">
        <f t="shared" si="0"/>
        <v>15818.64</v>
      </c>
      <c r="F28" s="39">
        <v>38</v>
      </c>
      <c r="G28" s="38">
        <f t="shared" si="1"/>
        <v>385</v>
      </c>
      <c r="H28" s="38">
        <f t="shared" si="2"/>
        <v>85.06</v>
      </c>
      <c r="I28" s="38">
        <f t="shared" si="6"/>
        <v>470.06</v>
      </c>
    </row>
    <row r="29" spans="1:9" x14ac:dyDescent="0.2">
      <c r="A29" s="88">
        <v>40848</v>
      </c>
      <c r="B29" s="38">
        <f t="shared" si="3"/>
        <v>17392.22</v>
      </c>
      <c r="C29" s="38">
        <f t="shared" si="4"/>
        <v>15818.64</v>
      </c>
      <c r="D29" s="38">
        <f t="shared" si="5"/>
        <v>1573.58</v>
      </c>
      <c r="E29" s="90">
        <f t="shared" si="0"/>
        <v>15431.4</v>
      </c>
      <c r="F29" s="39">
        <v>37</v>
      </c>
      <c r="G29" s="38">
        <f t="shared" si="1"/>
        <v>387.24</v>
      </c>
      <c r="H29" s="38">
        <f t="shared" si="2"/>
        <v>82.82</v>
      </c>
      <c r="I29" s="38">
        <f t="shared" si="6"/>
        <v>470.06</v>
      </c>
    </row>
    <row r="30" spans="1:9" x14ac:dyDescent="0.2">
      <c r="A30" s="88">
        <v>40878</v>
      </c>
      <c r="B30" s="38">
        <f t="shared" si="3"/>
        <v>16922.16</v>
      </c>
      <c r="C30" s="38">
        <f t="shared" si="4"/>
        <v>15431.4</v>
      </c>
      <c r="D30" s="38">
        <f t="shared" si="5"/>
        <v>1490.76</v>
      </c>
      <c r="E30" s="90">
        <f t="shared" si="0"/>
        <v>15041.92</v>
      </c>
      <c r="F30" s="39">
        <v>36</v>
      </c>
      <c r="G30" s="38">
        <f t="shared" si="1"/>
        <v>389.48</v>
      </c>
      <c r="H30" s="38">
        <f t="shared" si="2"/>
        <v>80.58</v>
      </c>
      <c r="I30" s="38">
        <f t="shared" si="6"/>
        <v>470.06</v>
      </c>
    </row>
    <row r="31" spans="1:9" x14ac:dyDescent="0.2">
      <c r="A31" s="88">
        <v>40909</v>
      </c>
      <c r="B31" s="38">
        <f t="shared" si="3"/>
        <v>16452.099999999999</v>
      </c>
      <c r="C31" s="38">
        <f t="shared" si="4"/>
        <v>15041.92</v>
      </c>
      <c r="D31" s="38">
        <f t="shared" si="5"/>
        <v>1410.18</v>
      </c>
      <c r="E31" s="90">
        <f t="shared" si="0"/>
        <v>14650.2</v>
      </c>
      <c r="F31" s="39">
        <v>35</v>
      </c>
      <c r="G31" s="38">
        <f t="shared" si="1"/>
        <v>391.72</v>
      </c>
      <c r="H31" s="38">
        <f t="shared" si="2"/>
        <v>78.34</v>
      </c>
      <c r="I31" s="38">
        <f t="shared" si="6"/>
        <v>470.06</v>
      </c>
    </row>
    <row r="32" spans="1:9" x14ac:dyDescent="0.2">
      <c r="A32" s="88">
        <v>40940</v>
      </c>
      <c r="B32" s="38">
        <f t="shared" si="3"/>
        <v>15982.04</v>
      </c>
      <c r="C32" s="38">
        <f t="shared" si="4"/>
        <v>14650.2</v>
      </c>
      <c r="D32" s="38">
        <f t="shared" si="5"/>
        <v>1331.84</v>
      </c>
      <c r="E32" s="90">
        <f t="shared" si="0"/>
        <v>14256.24</v>
      </c>
      <c r="F32" s="39">
        <v>34</v>
      </c>
      <c r="G32" s="38">
        <f t="shared" si="1"/>
        <v>393.96</v>
      </c>
      <c r="H32" s="38">
        <f t="shared" si="2"/>
        <v>76.099999999999994</v>
      </c>
      <c r="I32" s="38">
        <f t="shared" si="6"/>
        <v>470.06</v>
      </c>
    </row>
    <row r="33" spans="1:9" x14ac:dyDescent="0.2">
      <c r="A33" s="88">
        <v>40969</v>
      </c>
      <c r="B33" s="38">
        <f t="shared" si="3"/>
        <v>15511.98</v>
      </c>
      <c r="C33" s="38">
        <f t="shared" si="4"/>
        <v>14256.24</v>
      </c>
      <c r="D33" s="38">
        <f t="shared" si="5"/>
        <v>1255.74</v>
      </c>
      <c r="E33" s="90">
        <f t="shared" si="0"/>
        <v>13860.05</v>
      </c>
      <c r="F33" s="39">
        <v>33</v>
      </c>
      <c r="G33" s="38">
        <f t="shared" si="1"/>
        <v>396.19</v>
      </c>
      <c r="H33" s="38">
        <f t="shared" si="2"/>
        <v>73.87</v>
      </c>
      <c r="I33" s="38">
        <f t="shared" si="6"/>
        <v>470.06</v>
      </c>
    </row>
    <row r="34" spans="1:9" x14ac:dyDescent="0.2">
      <c r="A34" s="88">
        <v>41000</v>
      </c>
      <c r="B34" s="38">
        <f t="shared" si="3"/>
        <v>15041.92</v>
      </c>
      <c r="C34" s="38">
        <f t="shared" si="4"/>
        <v>13860.05</v>
      </c>
      <c r="D34" s="38">
        <f t="shared" si="5"/>
        <v>1181.8699999999999</v>
      </c>
      <c r="E34" s="90">
        <f t="shared" si="0"/>
        <v>13461.62</v>
      </c>
      <c r="F34" s="39">
        <v>32</v>
      </c>
      <c r="G34" s="38">
        <f t="shared" si="1"/>
        <v>398.43</v>
      </c>
      <c r="H34" s="38">
        <f t="shared" si="2"/>
        <v>71.63</v>
      </c>
      <c r="I34" s="38">
        <f t="shared" si="6"/>
        <v>470.06</v>
      </c>
    </row>
    <row r="35" spans="1:9" x14ac:dyDescent="0.2">
      <c r="A35" s="88">
        <v>41030</v>
      </c>
      <c r="B35" s="38">
        <f t="shared" si="3"/>
        <v>14571.86</v>
      </c>
      <c r="C35" s="38">
        <f t="shared" si="4"/>
        <v>13461.62</v>
      </c>
      <c r="D35" s="38">
        <f t="shared" si="5"/>
        <v>1110.24</v>
      </c>
      <c r="E35" s="90">
        <f t="shared" si="0"/>
        <v>13060.95</v>
      </c>
      <c r="F35" s="39">
        <v>31</v>
      </c>
      <c r="G35" s="38">
        <f t="shared" si="1"/>
        <v>400.67</v>
      </c>
      <c r="H35" s="38">
        <f t="shared" si="2"/>
        <v>69.39</v>
      </c>
      <c r="I35" s="38">
        <f t="shared" si="6"/>
        <v>470.06</v>
      </c>
    </row>
    <row r="36" spans="1:9" x14ac:dyDescent="0.2">
      <c r="A36" s="88">
        <v>41061</v>
      </c>
      <c r="B36" s="38">
        <f t="shared" si="3"/>
        <v>14101.8</v>
      </c>
      <c r="C36" s="38">
        <f t="shared" si="4"/>
        <v>13060.95</v>
      </c>
      <c r="D36" s="38">
        <f t="shared" si="5"/>
        <v>1040.8499999999999</v>
      </c>
      <c r="E36" s="38">
        <f t="shared" si="0"/>
        <v>12658.04</v>
      </c>
      <c r="F36" s="39">
        <v>30</v>
      </c>
      <c r="G36" s="38">
        <f t="shared" si="1"/>
        <v>402.91</v>
      </c>
      <c r="H36" s="38">
        <f t="shared" si="2"/>
        <v>67.150000000000006</v>
      </c>
      <c r="I36" s="38">
        <f t="shared" si="6"/>
        <v>470.06</v>
      </c>
    </row>
    <row r="37" spans="1:9" x14ac:dyDescent="0.2">
      <c r="A37" s="92">
        <v>41091</v>
      </c>
      <c r="B37" s="34">
        <f t="shared" si="3"/>
        <v>13631.74</v>
      </c>
      <c r="C37" s="34">
        <f t="shared" si="4"/>
        <v>12658.04</v>
      </c>
      <c r="D37" s="34">
        <f t="shared" si="5"/>
        <v>973.7</v>
      </c>
      <c r="E37" s="93">
        <f t="shared" si="0"/>
        <v>12252.89</v>
      </c>
      <c r="F37" s="33">
        <v>29</v>
      </c>
      <c r="G37" s="34">
        <f t="shared" si="1"/>
        <v>405.15</v>
      </c>
      <c r="H37" s="34">
        <f t="shared" si="2"/>
        <v>64.91</v>
      </c>
      <c r="I37" s="34">
        <f t="shared" si="6"/>
        <v>470.06</v>
      </c>
    </row>
    <row r="38" spans="1:9" x14ac:dyDescent="0.2">
      <c r="A38" s="92">
        <v>41122</v>
      </c>
      <c r="B38" s="34">
        <f t="shared" si="3"/>
        <v>13161.68</v>
      </c>
      <c r="C38" s="34">
        <f t="shared" si="4"/>
        <v>12252.89</v>
      </c>
      <c r="D38" s="34">
        <f t="shared" si="5"/>
        <v>908.79</v>
      </c>
      <c r="E38" s="93">
        <f t="shared" ref="E38:E65" si="7">+C38-G38</f>
        <v>11845.5</v>
      </c>
      <c r="F38" s="33">
        <v>28</v>
      </c>
      <c r="G38" s="34">
        <f t="shared" ref="G38:G65" si="8">I38-H38</f>
        <v>407.39</v>
      </c>
      <c r="H38" s="34">
        <f t="shared" ref="H38:H65" si="9">ROUND($D$6*F38/$F$5,2)</f>
        <v>62.67</v>
      </c>
      <c r="I38" s="34">
        <f t="shared" si="6"/>
        <v>470.06</v>
      </c>
    </row>
    <row r="39" spans="1:9" x14ac:dyDescent="0.2">
      <c r="A39" s="92">
        <v>41153</v>
      </c>
      <c r="B39" s="34">
        <f t="shared" ref="B39:B65" si="10">+C39+D39</f>
        <v>12691.62</v>
      </c>
      <c r="C39" s="34">
        <f t="shared" ref="C39:C65" si="11">+E38</f>
        <v>11845.5</v>
      </c>
      <c r="D39" s="34">
        <f t="shared" ref="D39:D65" si="12">+D38-H38</f>
        <v>846.12</v>
      </c>
      <c r="E39" s="34">
        <f t="shared" si="7"/>
        <v>11435.88</v>
      </c>
      <c r="F39" s="33">
        <v>27</v>
      </c>
      <c r="G39" s="34">
        <f t="shared" si="8"/>
        <v>409.62</v>
      </c>
      <c r="H39" s="34">
        <f t="shared" si="9"/>
        <v>60.44</v>
      </c>
      <c r="I39" s="34">
        <f t="shared" si="6"/>
        <v>470.06</v>
      </c>
    </row>
    <row r="40" spans="1:9" x14ac:dyDescent="0.2">
      <c r="A40" s="92">
        <v>41183</v>
      </c>
      <c r="B40" s="34">
        <f t="shared" si="10"/>
        <v>12221.56</v>
      </c>
      <c r="C40" s="34">
        <f t="shared" si="11"/>
        <v>11435.88</v>
      </c>
      <c r="D40" s="34">
        <f t="shared" si="12"/>
        <v>785.68</v>
      </c>
      <c r="E40" s="93">
        <f t="shared" si="7"/>
        <v>11024.02</v>
      </c>
      <c r="F40" s="33">
        <v>26</v>
      </c>
      <c r="G40" s="34">
        <f t="shared" si="8"/>
        <v>411.86</v>
      </c>
      <c r="H40" s="34">
        <f t="shared" si="9"/>
        <v>58.2</v>
      </c>
      <c r="I40" s="34">
        <f t="shared" si="6"/>
        <v>470.06</v>
      </c>
    </row>
    <row r="41" spans="1:9" x14ac:dyDescent="0.2">
      <c r="A41" s="92">
        <v>41214</v>
      </c>
      <c r="B41" s="34">
        <f t="shared" si="10"/>
        <v>11751.5</v>
      </c>
      <c r="C41" s="34">
        <f t="shared" si="11"/>
        <v>11024.02</v>
      </c>
      <c r="D41" s="34">
        <f t="shared" si="12"/>
        <v>727.48</v>
      </c>
      <c r="E41" s="34">
        <f t="shared" si="7"/>
        <v>10609.92</v>
      </c>
      <c r="F41" s="33">
        <v>25</v>
      </c>
      <c r="G41" s="34">
        <f t="shared" si="8"/>
        <v>414.1</v>
      </c>
      <c r="H41" s="34">
        <f t="shared" si="9"/>
        <v>55.96</v>
      </c>
      <c r="I41" s="34">
        <f t="shared" si="6"/>
        <v>470.06</v>
      </c>
    </row>
    <row r="42" spans="1:9" x14ac:dyDescent="0.2">
      <c r="A42" s="92">
        <v>41244</v>
      </c>
      <c r="B42" s="34">
        <f t="shared" si="10"/>
        <v>11281.44</v>
      </c>
      <c r="C42" s="34">
        <f t="shared" si="11"/>
        <v>10609.92</v>
      </c>
      <c r="D42" s="34">
        <f t="shared" si="12"/>
        <v>671.52</v>
      </c>
      <c r="E42" s="93">
        <f t="shared" si="7"/>
        <v>10193.58</v>
      </c>
      <c r="F42" s="33">
        <v>24</v>
      </c>
      <c r="G42" s="34">
        <f t="shared" si="8"/>
        <v>416.34</v>
      </c>
      <c r="H42" s="34">
        <f t="shared" si="9"/>
        <v>53.72</v>
      </c>
      <c r="I42" s="34">
        <f t="shared" si="6"/>
        <v>470.06</v>
      </c>
    </row>
    <row r="43" spans="1:9" x14ac:dyDescent="0.2">
      <c r="A43" s="92">
        <v>41275</v>
      </c>
      <c r="B43" s="34">
        <f t="shared" si="10"/>
        <v>10811.38</v>
      </c>
      <c r="C43" s="34">
        <f t="shared" si="11"/>
        <v>10193.58</v>
      </c>
      <c r="D43" s="34">
        <f t="shared" si="12"/>
        <v>617.79999999999995</v>
      </c>
      <c r="E43" s="93">
        <f t="shared" si="7"/>
        <v>9775</v>
      </c>
      <c r="F43" s="33">
        <v>23</v>
      </c>
      <c r="G43" s="34">
        <f t="shared" si="8"/>
        <v>418.58</v>
      </c>
      <c r="H43" s="34">
        <f t="shared" si="9"/>
        <v>51.48</v>
      </c>
      <c r="I43" s="34">
        <f t="shared" si="6"/>
        <v>470.06</v>
      </c>
    </row>
    <row r="44" spans="1:9" x14ac:dyDescent="0.2">
      <c r="A44" s="92">
        <v>41306</v>
      </c>
      <c r="B44" s="34">
        <f t="shared" si="10"/>
        <v>10341.32</v>
      </c>
      <c r="C44" s="34">
        <f t="shared" si="11"/>
        <v>9775</v>
      </c>
      <c r="D44" s="34">
        <f t="shared" si="12"/>
        <v>566.32000000000005</v>
      </c>
      <c r="E44" s="93">
        <f t="shared" si="7"/>
        <v>9354.18</v>
      </c>
      <c r="F44" s="33">
        <v>22</v>
      </c>
      <c r="G44" s="34">
        <f t="shared" si="8"/>
        <v>420.82</v>
      </c>
      <c r="H44" s="34">
        <f t="shared" si="9"/>
        <v>49.24</v>
      </c>
      <c r="I44" s="34">
        <f t="shared" si="6"/>
        <v>470.06</v>
      </c>
    </row>
    <row r="45" spans="1:9" x14ac:dyDescent="0.2">
      <c r="A45" s="92">
        <v>41334</v>
      </c>
      <c r="B45" s="34">
        <f t="shared" si="10"/>
        <v>9871.26</v>
      </c>
      <c r="C45" s="34">
        <f t="shared" si="11"/>
        <v>9354.18</v>
      </c>
      <c r="D45" s="34">
        <f t="shared" si="12"/>
        <v>517.08000000000004</v>
      </c>
      <c r="E45" s="34">
        <f t="shared" si="7"/>
        <v>8931.1299999999992</v>
      </c>
      <c r="F45" s="33">
        <v>21</v>
      </c>
      <c r="G45" s="34">
        <f t="shared" si="8"/>
        <v>423.05</v>
      </c>
      <c r="H45" s="34">
        <f t="shared" si="9"/>
        <v>47.01</v>
      </c>
      <c r="I45" s="34">
        <f t="shared" si="6"/>
        <v>470.06</v>
      </c>
    </row>
    <row r="46" spans="1:9" x14ac:dyDescent="0.2">
      <c r="A46" s="92">
        <v>41365</v>
      </c>
      <c r="B46" s="34">
        <f t="shared" si="10"/>
        <v>9401.2000000000007</v>
      </c>
      <c r="C46" s="34">
        <f t="shared" si="11"/>
        <v>8931.1299999999992</v>
      </c>
      <c r="D46" s="34">
        <f t="shared" si="12"/>
        <v>470.07</v>
      </c>
      <c r="E46" s="93">
        <f t="shared" si="7"/>
        <v>8505.84</v>
      </c>
      <c r="F46" s="33">
        <v>20</v>
      </c>
      <c r="G46" s="34">
        <f t="shared" si="8"/>
        <v>425.29</v>
      </c>
      <c r="H46" s="34">
        <f t="shared" si="9"/>
        <v>44.77</v>
      </c>
      <c r="I46" s="34">
        <f t="shared" si="6"/>
        <v>470.06</v>
      </c>
    </row>
    <row r="47" spans="1:9" x14ac:dyDescent="0.2">
      <c r="A47" s="92">
        <v>41395</v>
      </c>
      <c r="B47" s="34">
        <f t="shared" si="10"/>
        <v>8931.14</v>
      </c>
      <c r="C47" s="34">
        <f t="shared" si="11"/>
        <v>8505.84</v>
      </c>
      <c r="D47" s="34">
        <f t="shared" si="12"/>
        <v>425.3</v>
      </c>
      <c r="E47" s="34">
        <f t="shared" si="7"/>
        <v>8078.31</v>
      </c>
      <c r="F47" s="33">
        <v>19</v>
      </c>
      <c r="G47" s="34">
        <f t="shared" si="8"/>
        <v>427.53</v>
      </c>
      <c r="H47" s="34">
        <f t="shared" si="9"/>
        <v>42.53</v>
      </c>
      <c r="I47" s="34">
        <f t="shared" si="6"/>
        <v>470.06</v>
      </c>
    </row>
    <row r="48" spans="1:9" x14ac:dyDescent="0.2">
      <c r="A48" s="92">
        <v>41426</v>
      </c>
      <c r="B48" s="34">
        <f t="shared" si="10"/>
        <v>8461.08</v>
      </c>
      <c r="C48" s="34">
        <f t="shared" si="11"/>
        <v>8078.31</v>
      </c>
      <c r="D48" s="34">
        <f t="shared" si="12"/>
        <v>382.77</v>
      </c>
      <c r="E48" s="93">
        <f t="shared" si="7"/>
        <v>7648.54</v>
      </c>
      <c r="F48" s="33">
        <v>18</v>
      </c>
      <c r="G48" s="34">
        <f t="shared" si="8"/>
        <v>429.77</v>
      </c>
      <c r="H48" s="34">
        <f t="shared" si="9"/>
        <v>40.29</v>
      </c>
      <c r="I48" s="34">
        <f t="shared" si="6"/>
        <v>470.06</v>
      </c>
    </row>
    <row r="49" spans="1:9" x14ac:dyDescent="0.2">
      <c r="A49" s="88">
        <v>41456</v>
      </c>
      <c r="B49" s="38">
        <f t="shared" si="10"/>
        <v>7991.02</v>
      </c>
      <c r="C49" s="38">
        <f t="shared" si="11"/>
        <v>7648.54</v>
      </c>
      <c r="D49" s="38">
        <f t="shared" si="12"/>
        <v>342.48</v>
      </c>
      <c r="E49" s="90">
        <f t="shared" si="7"/>
        <v>7216.53</v>
      </c>
      <c r="F49" s="39">
        <v>17</v>
      </c>
      <c r="G49" s="38">
        <f t="shared" si="8"/>
        <v>432.01</v>
      </c>
      <c r="H49" s="38">
        <f t="shared" si="9"/>
        <v>38.049999999999997</v>
      </c>
      <c r="I49" s="38">
        <f t="shared" si="6"/>
        <v>470.06</v>
      </c>
    </row>
    <row r="50" spans="1:9" x14ac:dyDescent="0.2">
      <c r="A50" s="88">
        <v>41487</v>
      </c>
      <c r="B50" s="38">
        <f t="shared" si="10"/>
        <v>7520.96</v>
      </c>
      <c r="C50" s="38">
        <f t="shared" si="11"/>
        <v>7216.53</v>
      </c>
      <c r="D50" s="38">
        <f t="shared" si="12"/>
        <v>304.43</v>
      </c>
      <c r="E50" s="38">
        <f t="shared" si="7"/>
        <v>6782.28</v>
      </c>
      <c r="F50" s="39">
        <v>16</v>
      </c>
      <c r="G50" s="38">
        <f t="shared" si="8"/>
        <v>434.25</v>
      </c>
      <c r="H50" s="38">
        <f t="shared" si="9"/>
        <v>35.81</v>
      </c>
      <c r="I50" s="38">
        <f t="shared" si="6"/>
        <v>470.06</v>
      </c>
    </row>
    <row r="51" spans="1:9" x14ac:dyDescent="0.2">
      <c r="A51" s="88">
        <v>41518</v>
      </c>
      <c r="B51" s="38">
        <f t="shared" si="10"/>
        <v>7050.9</v>
      </c>
      <c r="C51" s="38">
        <f t="shared" si="11"/>
        <v>6782.28</v>
      </c>
      <c r="D51" s="38">
        <f t="shared" si="12"/>
        <v>268.62</v>
      </c>
      <c r="E51" s="90">
        <f t="shared" si="7"/>
        <v>6345.8</v>
      </c>
      <c r="F51" s="39">
        <v>15</v>
      </c>
      <c r="G51" s="38">
        <f t="shared" si="8"/>
        <v>436.48</v>
      </c>
      <c r="H51" s="38">
        <f t="shared" si="9"/>
        <v>33.58</v>
      </c>
      <c r="I51" s="38">
        <f t="shared" si="6"/>
        <v>470.06</v>
      </c>
    </row>
    <row r="52" spans="1:9" x14ac:dyDescent="0.2">
      <c r="A52" s="88">
        <v>41548</v>
      </c>
      <c r="B52" s="38">
        <f t="shared" si="10"/>
        <v>6580.84</v>
      </c>
      <c r="C52" s="38">
        <f t="shared" si="11"/>
        <v>6345.8</v>
      </c>
      <c r="D52" s="38">
        <f t="shared" si="12"/>
        <v>235.04</v>
      </c>
      <c r="E52" s="90">
        <f t="shared" si="7"/>
        <v>5907.08</v>
      </c>
      <c r="F52" s="39">
        <v>14</v>
      </c>
      <c r="G52" s="38">
        <f t="shared" si="8"/>
        <v>438.72</v>
      </c>
      <c r="H52" s="38">
        <f t="shared" si="9"/>
        <v>31.34</v>
      </c>
      <c r="I52" s="38">
        <f t="shared" si="6"/>
        <v>470.06</v>
      </c>
    </row>
    <row r="53" spans="1:9" x14ac:dyDescent="0.2">
      <c r="A53" s="88">
        <v>41579</v>
      </c>
      <c r="B53" s="38">
        <f t="shared" si="10"/>
        <v>6110.78</v>
      </c>
      <c r="C53" s="38">
        <f t="shared" si="11"/>
        <v>5907.08</v>
      </c>
      <c r="D53" s="38">
        <f t="shared" si="12"/>
        <v>203.7</v>
      </c>
      <c r="E53" s="90">
        <f t="shared" si="7"/>
        <v>5466.12</v>
      </c>
      <c r="F53" s="39">
        <v>13</v>
      </c>
      <c r="G53" s="38">
        <f t="shared" si="8"/>
        <v>440.96</v>
      </c>
      <c r="H53" s="38">
        <f t="shared" si="9"/>
        <v>29.1</v>
      </c>
      <c r="I53" s="38">
        <f t="shared" si="6"/>
        <v>470.06</v>
      </c>
    </row>
    <row r="54" spans="1:9" x14ac:dyDescent="0.2">
      <c r="A54" s="88">
        <v>41609</v>
      </c>
      <c r="B54" s="38">
        <f t="shared" si="10"/>
        <v>5640.72</v>
      </c>
      <c r="C54" s="38">
        <f t="shared" si="11"/>
        <v>5466.12</v>
      </c>
      <c r="D54" s="38">
        <f t="shared" si="12"/>
        <v>174.6</v>
      </c>
      <c r="E54" s="90">
        <f t="shared" si="7"/>
        <v>5022.92</v>
      </c>
      <c r="F54" s="39">
        <v>12</v>
      </c>
      <c r="G54" s="38">
        <f t="shared" si="8"/>
        <v>443.2</v>
      </c>
      <c r="H54" s="38">
        <f t="shared" si="9"/>
        <v>26.86</v>
      </c>
      <c r="I54" s="38">
        <f t="shared" si="6"/>
        <v>470.06</v>
      </c>
    </row>
    <row r="55" spans="1:9" x14ac:dyDescent="0.2">
      <c r="A55" s="88">
        <v>41640</v>
      </c>
      <c r="B55" s="38">
        <f t="shared" si="10"/>
        <v>5170.66</v>
      </c>
      <c r="C55" s="38">
        <f t="shared" si="11"/>
        <v>5022.92</v>
      </c>
      <c r="D55" s="38">
        <f t="shared" si="12"/>
        <v>147.74</v>
      </c>
      <c r="E55" s="38">
        <f t="shared" si="7"/>
        <v>4577.4799999999996</v>
      </c>
      <c r="F55" s="39">
        <v>11</v>
      </c>
      <c r="G55" s="38">
        <f t="shared" si="8"/>
        <v>445.44</v>
      </c>
      <c r="H55" s="38">
        <f t="shared" si="9"/>
        <v>24.62</v>
      </c>
      <c r="I55" s="38">
        <f t="shared" si="6"/>
        <v>470.06</v>
      </c>
    </row>
    <row r="56" spans="1:9" x14ac:dyDescent="0.2">
      <c r="A56" s="88">
        <v>41671</v>
      </c>
      <c r="B56" s="38">
        <f t="shared" si="10"/>
        <v>4700.6000000000004</v>
      </c>
      <c r="C56" s="38">
        <f t="shared" si="11"/>
        <v>4577.4799999999996</v>
      </c>
      <c r="D56" s="38">
        <f t="shared" si="12"/>
        <v>123.12</v>
      </c>
      <c r="E56" s="38">
        <f t="shared" si="7"/>
        <v>4129.8</v>
      </c>
      <c r="F56" s="39">
        <v>10</v>
      </c>
      <c r="G56" s="38">
        <f t="shared" si="8"/>
        <v>447.68</v>
      </c>
      <c r="H56" s="38">
        <f t="shared" si="9"/>
        <v>22.38</v>
      </c>
      <c r="I56" s="38">
        <f t="shared" si="6"/>
        <v>470.06</v>
      </c>
    </row>
    <row r="57" spans="1:9" x14ac:dyDescent="0.2">
      <c r="A57" s="88">
        <v>41699</v>
      </c>
      <c r="B57" s="38">
        <f t="shared" si="10"/>
        <v>4230.54</v>
      </c>
      <c r="C57" s="38">
        <f t="shared" si="11"/>
        <v>4129.8</v>
      </c>
      <c r="D57" s="38">
        <f t="shared" si="12"/>
        <v>100.74</v>
      </c>
      <c r="E57" s="38">
        <f t="shared" si="7"/>
        <v>3679.89</v>
      </c>
      <c r="F57" s="39">
        <v>9</v>
      </c>
      <c r="G57" s="38">
        <f t="shared" si="8"/>
        <v>449.91</v>
      </c>
      <c r="H57" s="38">
        <f t="shared" si="9"/>
        <v>20.149999999999999</v>
      </c>
      <c r="I57" s="38">
        <f t="shared" si="6"/>
        <v>470.06</v>
      </c>
    </row>
    <row r="58" spans="1:9" x14ac:dyDescent="0.2">
      <c r="A58" s="88">
        <v>41730</v>
      </c>
      <c r="B58" s="38">
        <f t="shared" si="10"/>
        <v>3760.48</v>
      </c>
      <c r="C58" s="38">
        <f t="shared" si="11"/>
        <v>3679.89</v>
      </c>
      <c r="D58" s="38">
        <f t="shared" si="12"/>
        <v>80.59</v>
      </c>
      <c r="E58" s="38">
        <f t="shared" si="7"/>
        <v>3227.74</v>
      </c>
      <c r="F58" s="39">
        <v>8</v>
      </c>
      <c r="G58" s="38">
        <f t="shared" si="8"/>
        <v>452.15</v>
      </c>
      <c r="H58" s="38">
        <f t="shared" si="9"/>
        <v>17.91</v>
      </c>
      <c r="I58" s="38">
        <f t="shared" si="6"/>
        <v>470.06</v>
      </c>
    </row>
    <row r="59" spans="1:9" x14ac:dyDescent="0.2">
      <c r="A59" s="88">
        <v>41760</v>
      </c>
      <c r="B59" s="38">
        <f t="shared" si="10"/>
        <v>3290.42</v>
      </c>
      <c r="C59" s="38">
        <f t="shared" si="11"/>
        <v>3227.74</v>
      </c>
      <c r="D59" s="38">
        <f t="shared" si="12"/>
        <v>62.68</v>
      </c>
      <c r="E59" s="90">
        <f t="shared" si="7"/>
        <v>2773.35</v>
      </c>
      <c r="F59" s="39">
        <v>7</v>
      </c>
      <c r="G59" s="38">
        <f t="shared" si="8"/>
        <v>454.39</v>
      </c>
      <c r="H59" s="38">
        <f t="shared" si="9"/>
        <v>15.67</v>
      </c>
      <c r="I59" s="38">
        <f t="shared" si="6"/>
        <v>470.06</v>
      </c>
    </row>
    <row r="60" spans="1:9" x14ac:dyDescent="0.2">
      <c r="A60" s="88">
        <v>41791</v>
      </c>
      <c r="B60" s="38">
        <f t="shared" si="10"/>
        <v>2820.36</v>
      </c>
      <c r="C60" s="38">
        <f t="shared" si="11"/>
        <v>2773.35</v>
      </c>
      <c r="D60" s="38">
        <f t="shared" si="12"/>
        <v>47.01</v>
      </c>
      <c r="E60" s="38">
        <f t="shared" si="7"/>
        <v>2316.7199999999998</v>
      </c>
      <c r="F60" s="39">
        <v>6</v>
      </c>
      <c r="G60" s="38">
        <f t="shared" si="8"/>
        <v>456.63</v>
      </c>
      <c r="H60" s="38">
        <f t="shared" si="9"/>
        <v>13.43</v>
      </c>
      <c r="I60" s="38">
        <f t="shared" si="6"/>
        <v>470.06</v>
      </c>
    </row>
    <row r="61" spans="1:9" x14ac:dyDescent="0.2">
      <c r="A61" s="92">
        <v>41821</v>
      </c>
      <c r="B61" s="34">
        <f t="shared" si="10"/>
        <v>2350.3000000000002</v>
      </c>
      <c r="C61" s="34">
        <f t="shared" si="11"/>
        <v>2316.7199999999998</v>
      </c>
      <c r="D61" s="34">
        <f t="shared" si="12"/>
        <v>33.58</v>
      </c>
      <c r="E61" s="34">
        <f t="shared" si="7"/>
        <v>1857.85</v>
      </c>
      <c r="F61" s="33">
        <v>5</v>
      </c>
      <c r="G61" s="34">
        <f t="shared" si="8"/>
        <v>458.87</v>
      </c>
      <c r="H61" s="34">
        <f t="shared" si="9"/>
        <v>11.19</v>
      </c>
      <c r="I61" s="34">
        <f t="shared" si="6"/>
        <v>470.06</v>
      </c>
    </row>
    <row r="62" spans="1:9" x14ac:dyDescent="0.2">
      <c r="A62" s="92">
        <v>41852</v>
      </c>
      <c r="B62" s="34">
        <f t="shared" si="10"/>
        <v>1880.24</v>
      </c>
      <c r="C62" s="34">
        <f t="shared" si="11"/>
        <v>1857.85</v>
      </c>
      <c r="D62" s="34">
        <f t="shared" si="12"/>
        <v>22.39</v>
      </c>
      <c r="E62" s="93">
        <f t="shared" si="7"/>
        <v>1396.74</v>
      </c>
      <c r="F62" s="33">
        <v>4</v>
      </c>
      <c r="G62" s="34">
        <f t="shared" si="8"/>
        <v>461.11</v>
      </c>
      <c r="H62" s="34">
        <f t="shared" si="9"/>
        <v>8.9499999999999993</v>
      </c>
      <c r="I62" s="34">
        <f t="shared" si="6"/>
        <v>470.06</v>
      </c>
    </row>
    <row r="63" spans="1:9" x14ac:dyDescent="0.2">
      <c r="A63" s="92">
        <v>41883</v>
      </c>
      <c r="B63" s="34">
        <f t="shared" si="10"/>
        <v>1410.18</v>
      </c>
      <c r="C63" s="34">
        <f t="shared" si="11"/>
        <v>1396.74</v>
      </c>
      <c r="D63" s="34">
        <f t="shared" si="12"/>
        <v>13.44</v>
      </c>
      <c r="E63" s="93">
        <f t="shared" si="7"/>
        <v>933.4</v>
      </c>
      <c r="F63" s="33">
        <v>3</v>
      </c>
      <c r="G63" s="34">
        <f t="shared" si="8"/>
        <v>463.34</v>
      </c>
      <c r="H63" s="34">
        <f t="shared" si="9"/>
        <v>6.72</v>
      </c>
      <c r="I63" s="34">
        <f t="shared" si="6"/>
        <v>470.06</v>
      </c>
    </row>
    <row r="64" spans="1:9" x14ac:dyDescent="0.2">
      <c r="A64" s="92">
        <v>41913</v>
      </c>
      <c r="B64" s="34">
        <f t="shared" si="10"/>
        <v>940.12</v>
      </c>
      <c r="C64" s="34">
        <f t="shared" si="11"/>
        <v>933.4</v>
      </c>
      <c r="D64" s="34">
        <f t="shared" si="12"/>
        <v>6.72</v>
      </c>
      <c r="E64" s="93">
        <f t="shared" si="7"/>
        <v>467.82</v>
      </c>
      <c r="F64" s="33">
        <v>2</v>
      </c>
      <c r="G64" s="34">
        <f t="shared" si="8"/>
        <v>465.58</v>
      </c>
      <c r="H64" s="34">
        <f t="shared" si="9"/>
        <v>4.4800000000000004</v>
      </c>
      <c r="I64" s="34">
        <f t="shared" si="6"/>
        <v>470.06</v>
      </c>
    </row>
    <row r="65" spans="1:9" x14ac:dyDescent="0.2">
      <c r="A65" s="92">
        <v>41944</v>
      </c>
      <c r="B65" s="34">
        <f t="shared" si="10"/>
        <v>470.06</v>
      </c>
      <c r="C65" s="34">
        <f t="shared" si="11"/>
        <v>467.82</v>
      </c>
      <c r="D65" s="34">
        <f t="shared" si="12"/>
        <v>2.2400000000000002</v>
      </c>
      <c r="E65" s="93">
        <f t="shared" si="7"/>
        <v>0</v>
      </c>
      <c r="F65" s="33">
        <v>1</v>
      </c>
      <c r="G65" s="34">
        <f t="shared" si="8"/>
        <v>467.82</v>
      </c>
      <c r="H65" s="34">
        <f t="shared" si="9"/>
        <v>2.2400000000000002</v>
      </c>
      <c r="I65" s="34">
        <f t="shared" si="6"/>
        <v>470.06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A1:I65"/>
  <sheetViews>
    <sheetView showGridLines="0" topLeftCell="A30" workbookViewId="0">
      <selection activeCell="F72" sqref="F72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66</v>
      </c>
      <c r="E1" s="33" t="s">
        <v>42</v>
      </c>
      <c r="F1" s="33"/>
      <c r="G1" s="85" t="s">
        <v>55</v>
      </c>
      <c r="H1" s="58">
        <f>12*(RATE(F6,-I6,C6))</f>
        <v>7.0499999999999993E-2</v>
      </c>
      <c r="I1" s="33"/>
    </row>
    <row r="2" spans="1:9" ht="15.75" x14ac:dyDescent="0.25">
      <c r="A2" s="82"/>
      <c r="E2" s="33"/>
      <c r="F2" s="33"/>
      <c r="G2" s="85" t="s">
        <v>56</v>
      </c>
      <c r="H2" s="91">
        <f>((D6)/(F6/12))/C6</f>
        <v>3.7900000000000003E-2</v>
      </c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1824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40344</v>
      </c>
      <c r="B6" s="38">
        <f>I6*F6</f>
        <v>24354</v>
      </c>
      <c r="C6" s="38">
        <v>20475</v>
      </c>
      <c r="D6" s="38">
        <f>B6-C6</f>
        <v>3879</v>
      </c>
      <c r="E6" s="90">
        <f t="shared" ref="E6:E37" si="0">+C6-G6</f>
        <v>20196.7</v>
      </c>
      <c r="F6" s="39">
        <v>60</v>
      </c>
      <c r="G6" s="38">
        <f t="shared" ref="G6:G37" si="1">I6-H6</f>
        <v>278.3</v>
      </c>
      <c r="H6" s="38">
        <f t="shared" ref="H6:H37" si="2">ROUND($D$6*F6/$F$5,2)</f>
        <v>127.6</v>
      </c>
      <c r="I6" s="38">
        <v>405.9</v>
      </c>
    </row>
    <row r="7" spans="1:9" x14ac:dyDescent="0.2">
      <c r="A7" s="92">
        <v>40374</v>
      </c>
      <c r="B7" s="34">
        <f t="shared" ref="B7:B38" si="3">+C7+D7</f>
        <v>23948.1</v>
      </c>
      <c r="C7" s="34">
        <f t="shared" ref="C7:C38" si="4">+E6</f>
        <v>20196.7</v>
      </c>
      <c r="D7" s="34">
        <f t="shared" ref="D7:D38" si="5">+D6-H6</f>
        <v>3751.4</v>
      </c>
      <c r="E7" s="93">
        <f t="shared" si="0"/>
        <v>19916.27</v>
      </c>
      <c r="F7" s="33">
        <v>59</v>
      </c>
      <c r="G7" s="34">
        <f t="shared" si="1"/>
        <v>280.43</v>
      </c>
      <c r="H7" s="34">
        <f t="shared" si="2"/>
        <v>125.47</v>
      </c>
      <c r="I7" s="34">
        <f t="shared" ref="I7:I38" si="6">+I6</f>
        <v>405.9</v>
      </c>
    </row>
    <row r="8" spans="1:9" x14ac:dyDescent="0.2">
      <c r="A8" s="92">
        <v>40405</v>
      </c>
      <c r="B8" s="34">
        <f t="shared" si="3"/>
        <v>23542.2</v>
      </c>
      <c r="C8" s="34">
        <f t="shared" si="4"/>
        <v>19916.27</v>
      </c>
      <c r="D8" s="34">
        <f t="shared" si="5"/>
        <v>3625.93</v>
      </c>
      <c r="E8" s="93">
        <f t="shared" si="0"/>
        <v>19633.72</v>
      </c>
      <c r="F8" s="33">
        <v>58</v>
      </c>
      <c r="G8" s="34">
        <f t="shared" si="1"/>
        <v>282.55</v>
      </c>
      <c r="H8" s="34">
        <f t="shared" si="2"/>
        <v>123.35</v>
      </c>
      <c r="I8" s="34">
        <f t="shared" si="6"/>
        <v>405.9</v>
      </c>
    </row>
    <row r="9" spans="1:9" x14ac:dyDescent="0.2">
      <c r="A9" s="92">
        <v>40436</v>
      </c>
      <c r="B9" s="34">
        <f t="shared" si="3"/>
        <v>23136.3</v>
      </c>
      <c r="C9" s="34">
        <f t="shared" si="4"/>
        <v>19633.72</v>
      </c>
      <c r="D9" s="34">
        <f t="shared" si="5"/>
        <v>3502.58</v>
      </c>
      <c r="E9" s="93">
        <f t="shared" si="0"/>
        <v>19349.04</v>
      </c>
      <c r="F9" s="33">
        <v>57</v>
      </c>
      <c r="G9" s="34">
        <f t="shared" si="1"/>
        <v>284.68</v>
      </c>
      <c r="H9" s="34">
        <f t="shared" si="2"/>
        <v>121.22</v>
      </c>
      <c r="I9" s="34">
        <f t="shared" si="6"/>
        <v>405.9</v>
      </c>
    </row>
    <row r="10" spans="1:9" x14ac:dyDescent="0.2">
      <c r="A10" s="92">
        <v>40466</v>
      </c>
      <c r="B10" s="34">
        <f t="shared" si="3"/>
        <v>22730.400000000001</v>
      </c>
      <c r="C10" s="34">
        <f t="shared" si="4"/>
        <v>19349.04</v>
      </c>
      <c r="D10" s="34">
        <f t="shared" si="5"/>
        <v>3381.36</v>
      </c>
      <c r="E10" s="93">
        <f t="shared" si="0"/>
        <v>19062.23</v>
      </c>
      <c r="F10" s="33">
        <v>56</v>
      </c>
      <c r="G10" s="34">
        <f t="shared" si="1"/>
        <v>286.81</v>
      </c>
      <c r="H10" s="34">
        <f t="shared" si="2"/>
        <v>119.09</v>
      </c>
      <c r="I10" s="34">
        <f t="shared" si="6"/>
        <v>405.9</v>
      </c>
    </row>
    <row r="11" spans="1:9" x14ac:dyDescent="0.2">
      <c r="A11" s="92">
        <v>40497</v>
      </c>
      <c r="B11" s="34">
        <f t="shared" si="3"/>
        <v>22324.5</v>
      </c>
      <c r="C11" s="34">
        <f t="shared" si="4"/>
        <v>19062.23</v>
      </c>
      <c r="D11" s="34">
        <f t="shared" si="5"/>
        <v>3262.27</v>
      </c>
      <c r="E11" s="93">
        <f t="shared" si="0"/>
        <v>18773.3</v>
      </c>
      <c r="F11" s="33">
        <v>55</v>
      </c>
      <c r="G11" s="34">
        <f t="shared" si="1"/>
        <v>288.93</v>
      </c>
      <c r="H11" s="34">
        <f t="shared" si="2"/>
        <v>116.97</v>
      </c>
      <c r="I11" s="34">
        <f t="shared" si="6"/>
        <v>405.9</v>
      </c>
    </row>
    <row r="12" spans="1:9" x14ac:dyDescent="0.2">
      <c r="A12" s="92">
        <v>40527</v>
      </c>
      <c r="B12" s="34">
        <f t="shared" si="3"/>
        <v>21918.6</v>
      </c>
      <c r="C12" s="34">
        <f t="shared" si="4"/>
        <v>18773.3</v>
      </c>
      <c r="D12" s="34">
        <f t="shared" si="5"/>
        <v>3145.3</v>
      </c>
      <c r="E12" s="93">
        <f t="shared" si="0"/>
        <v>18482.240000000002</v>
      </c>
      <c r="F12" s="33">
        <v>54</v>
      </c>
      <c r="G12" s="34">
        <f t="shared" si="1"/>
        <v>291.06</v>
      </c>
      <c r="H12" s="34">
        <f t="shared" si="2"/>
        <v>114.84</v>
      </c>
      <c r="I12" s="34">
        <f t="shared" si="6"/>
        <v>405.9</v>
      </c>
    </row>
    <row r="13" spans="1:9" x14ac:dyDescent="0.2">
      <c r="A13" s="92">
        <v>40558</v>
      </c>
      <c r="B13" s="34">
        <f t="shared" si="3"/>
        <v>21512.7</v>
      </c>
      <c r="C13" s="34">
        <f t="shared" si="4"/>
        <v>18482.240000000002</v>
      </c>
      <c r="D13" s="34">
        <f t="shared" si="5"/>
        <v>3030.46</v>
      </c>
      <c r="E13" s="93">
        <f t="shared" si="0"/>
        <v>18189.05</v>
      </c>
      <c r="F13" s="33">
        <v>53</v>
      </c>
      <c r="G13" s="34">
        <f t="shared" si="1"/>
        <v>293.19</v>
      </c>
      <c r="H13" s="34">
        <f t="shared" si="2"/>
        <v>112.71</v>
      </c>
      <c r="I13" s="34">
        <f t="shared" si="6"/>
        <v>405.9</v>
      </c>
    </row>
    <row r="14" spans="1:9" x14ac:dyDescent="0.2">
      <c r="A14" s="92">
        <v>40589</v>
      </c>
      <c r="B14" s="34">
        <f t="shared" si="3"/>
        <v>21106.799999999999</v>
      </c>
      <c r="C14" s="34">
        <f t="shared" si="4"/>
        <v>18189.05</v>
      </c>
      <c r="D14" s="34">
        <f t="shared" si="5"/>
        <v>2917.75</v>
      </c>
      <c r="E14" s="93">
        <f t="shared" si="0"/>
        <v>17893.740000000002</v>
      </c>
      <c r="F14" s="33">
        <v>52</v>
      </c>
      <c r="G14" s="34">
        <f t="shared" si="1"/>
        <v>295.31</v>
      </c>
      <c r="H14" s="34">
        <f t="shared" si="2"/>
        <v>110.59</v>
      </c>
      <c r="I14" s="34">
        <f t="shared" si="6"/>
        <v>405.9</v>
      </c>
    </row>
    <row r="15" spans="1:9" x14ac:dyDescent="0.2">
      <c r="A15" s="92">
        <v>40617</v>
      </c>
      <c r="B15" s="34">
        <f t="shared" si="3"/>
        <v>20700.900000000001</v>
      </c>
      <c r="C15" s="34">
        <f t="shared" si="4"/>
        <v>17893.740000000002</v>
      </c>
      <c r="D15" s="34">
        <f t="shared" si="5"/>
        <v>2807.16</v>
      </c>
      <c r="E15" s="93">
        <f t="shared" si="0"/>
        <v>17596.3</v>
      </c>
      <c r="F15" s="33">
        <v>51</v>
      </c>
      <c r="G15" s="34">
        <f t="shared" si="1"/>
        <v>297.44</v>
      </c>
      <c r="H15" s="34">
        <f t="shared" si="2"/>
        <v>108.46</v>
      </c>
      <c r="I15" s="34">
        <f t="shared" si="6"/>
        <v>405.9</v>
      </c>
    </row>
    <row r="16" spans="1:9" x14ac:dyDescent="0.2">
      <c r="A16" s="92">
        <v>40648</v>
      </c>
      <c r="B16" s="34">
        <f t="shared" si="3"/>
        <v>20295</v>
      </c>
      <c r="C16" s="34">
        <f t="shared" si="4"/>
        <v>17596.3</v>
      </c>
      <c r="D16" s="34">
        <f t="shared" si="5"/>
        <v>2698.7</v>
      </c>
      <c r="E16" s="93">
        <f t="shared" si="0"/>
        <v>17296.73</v>
      </c>
      <c r="F16" s="33">
        <v>50</v>
      </c>
      <c r="G16" s="34">
        <f t="shared" si="1"/>
        <v>299.57</v>
      </c>
      <c r="H16" s="34">
        <f t="shared" si="2"/>
        <v>106.33</v>
      </c>
      <c r="I16" s="34">
        <f t="shared" si="6"/>
        <v>405.9</v>
      </c>
    </row>
    <row r="17" spans="1:9" x14ac:dyDescent="0.2">
      <c r="A17" s="92">
        <v>40678</v>
      </c>
      <c r="B17" s="34">
        <f t="shared" si="3"/>
        <v>19889.099999999999</v>
      </c>
      <c r="C17" s="34">
        <f t="shared" si="4"/>
        <v>17296.73</v>
      </c>
      <c r="D17" s="34">
        <f t="shared" si="5"/>
        <v>2592.37</v>
      </c>
      <c r="E17" s="93">
        <f t="shared" si="0"/>
        <v>16995.04</v>
      </c>
      <c r="F17" s="33">
        <v>49</v>
      </c>
      <c r="G17" s="34">
        <f t="shared" si="1"/>
        <v>301.69</v>
      </c>
      <c r="H17" s="34">
        <f t="shared" si="2"/>
        <v>104.21</v>
      </c>
      <c r="I17" s="34">
        <f t="shared" si="6"/>
        <v>405.9</v>
      </c>
    </row>
    <row r="18" spans="1:9" x14ac:dyDescent="0.2">
      <c r="A18" s="92">
        <v>40709</v>
      </c>
      <c r="B18" s="34">
        <f t="shared" si="3"/>
        <v>19483.2</v>
      </c>
      <c r="C18" s="34">
        <f t="shared" si="4"/>
        <v>16995.04</v>
      </c>
      <c r="D18" s="34">
        <f t="shared" si="5"/>
        <v>2488.16</v>
      </c>
      <c r="E18" s="93">
        <f t="shared" si="0"/>
        <v>16691.22</v>
      </c>
      <c r="F18" s="33">
        <v>48</v>
      </c>
      <c r="G18" s="34">
        <f t="shared" si="1"/>
        <v>303.82</v>
      </c>
      <c r="H18" s="34">
        <f t="shared" si="2"/>
        <v>102.08</v>
      </c>
      <c r="I18" s="34">
        <f t="shared" si="6"/>
        <v>405.9</v>
      </c>
    </row>
    <row r="19" spans="1:9" x14ac:dyDescent="0.2">
      <c r="A19" s="88">
        <v>40739</v>
      </c>
      <c r="B19" s="38">
        <f t="shared" si="3"/>
        <v>19077.3</v>
      </c>
      <c r="C19" s="38">
        <f t="shared" si="4"/>
        <v>16691.22</v>
      </c>
      <c r="D19" s="38">
        <f t="shared" si="5"/>
        <v>2386.08</v>
      </c>
      <c r="E19" s="90">
        <f t="shared" si="0"/>
        <v>16385.27</v>
      </c>
      <c r="F19" s="39">
        <v>47</v>
      </c>
      <c r="G19" s="38">
        <f t="shared" si="1"/>
        <v>305.95</v>
      </c>
      <c r="H19" s="38">
        <f t="shared" si="2"/>
        <v>99.95</v>
      </c>
      <c r="I19" s="38">
        <f t="shared" si="6"/>
        <v>405.9</v>
      </c>
    </row>
    <row r="20" spans="1:9" x14ac:dyDescent="0.2">
      <c r="A20" s="88">
        <v>40770</v>
      </c>
      <c r="B20" s="38">
        <f t="shared" si="3"/>
        <v>18671.400000000001</v>
      </c>
      <c r="C20" s="38">
        <f t="shared" si="4"/>
        <v>16385.27</v>
      </c>
      <c r="D20" s="38">
        <f t="shared" si="5"/>
        <v>2286.13</v>
      </c>
      <c r="E20" s="90">
        <f t="shared" si="0"/>
        <v>16077.2</v>
      </c>
      <c r="F20" s="39">
        <v>46</v>
      </c>
      <c r="G20" s="38">
        <f t="shared" si="1"/>
        <v>308.07</v>
      </c>
      <c r="H20" s="38">
        <f t="shared" si="2"/>
        <v>97.83</v>
      </c>
      <c r="I20" s="38">
        <f t="shared" si="6"/>
        <v>405.9</v>
      </c>
    </row>
    <row r="21" spans="1:9" x14ac:dyDescent="0.2">
      <c r="A21" s="88">
        <v>40801</v>
      </c>
      <c r="B21" s="38">
        <f t="shared" si="3"/>
        <v>18265.5</v>
      </c>
      <c r="C21" s="38">
        <f t="shared" si="4"/>
        <v>16077.2</v>
      </c>
      <c r="D21" s="38">
        <f t="shared" si="5"/>
        <v>2188.3000000000002</v>
      </c>
      <c r="E21" s="90">
        <f t="shared" si="0"/>
        <v>15767</v>
      </c>
      <c r="F21" s="39">
        <v>45</v>
      </c>
      <c r="G21" s="38">
        <f t="shared" si="1"/>
        <v>310.2</v>
      </c>
      <c r="H21" s="38">
        <f t="shared" si="2"/>
        <v>95.7</v>
      </c>
      <c r="I21" s="38">
        <f t="shared" si="6"/>
        <v>405.9</v>
      </c>
    </row>
    <row r="22" spans="1:9" x14ac:dyDescent="0.2">
      <c r="A22" s="88">
        <v>40831</v>
      </c>
      <c r="B22" s="38">
        <f t="shared" si="3"/>
        <v>17859.599999999999</v>
      </c>
      <c r="C22" s="38">
        <f t="shared" si="4"/>
        <v>15767</v>
      </c>
      <c r="D22" s="38">
        <f t="shared" si="5"/>
        <v>2092.6</v>
      </c>
      <c r="E22" s="90">
        <f t="shared" si="0"/>
        <v>15454.67</v>
      </c>
      <c r="F22" s="39">
        <v>44</v>
      </c>
      <c r="G22" s="38">
        <f t="shared" si="1"/>
        <v>312.33</v>
      </c>
      <c r="H22" s="38">
        <f t="shared" si="2"/>
        <v>93.57</v>
      </c>
      <c r="I22" s="38">
        <f t="shared" si="6"/>
        <v>405.9</v>
      </c>
    </row>
    <row r="23" spans="1:9" x14ac:dyDescent="0.2">
      <c r="A23" s="88">
        <v>40862</v>
      </c>
      <c r="B23" s="38">
        <f t="shared" si="3"/>
        <v>17453.7</v>
      </c>
      <c r="C23" s="38">
        <f t="shared" si="4"/>
        <v>15454.67</v>
      </c>
      <c r="D23" s="38">
        <f t="shared" si="5"/>
        <v>1999.03</v>
      </c>
      <c r="E23" s="90">
        <f t="shared" si="0"/>
        <v>15140.22</v>
      </c>
      <c r="F23" s="39">
        <v>43</v>
      </c>
      <c r="G23" s="38">
        <f t="shared" si="1"/>
        <v>314.45</v>
      </c>
      <c r="H23" s="38">
        <f t="shared" si="2"/>
        <v>91.45</v>
      </c>
      <c r="I23" s="38">
        <f t="shared" si="6"/>
        <v>405.9</v>
      </c>
    </row>
    <row r="24" spans="1:9" x14ac:dyDescent="0.2">
      <c r="A24" s="88">
        <v>40892</v>
      </c>
      <c r="B24" s="38">
        <f t="shared" si="3"/>
        <v>17047.8</v>
      </c>
      <c r="C24" s="38">
        <f t="shared" si="4"/>
        <v>15140.22</v>
      </c>
      <c r="D24" s="38">
        <f t="shared" si="5"/>
        <v>1907.58</v>
      </c>
      <c r="E24" s="90">
        <f t="shared" si="0"/>
        <v>14823.64</v>
      </c>
      <c r="F24" s="39">
        <v>42</v>
      </c>
      <c r="G24" s="38">
        <f t="shared" si="1"/>
        <v>316.58</v>
      </c>
      <c r="H24" s="38">
        <f t="shared" si="2"/>
        <v>89.32</v>
      </c>
      <c r="I24" s="38">
        <f t="shared" si="6"/>
        <v>405.9</v>
      </c>
    </row>
    <row r="25" spans="1:9" x14ac:dyDescent="0.2">
      <c r="A25" s="88">
        <v>40923</v>
      </c>
      <c r="B25" s="38">
        <f t="shared" si="3"/>
        <v>16641.900000000001</v>
      </c>
      <c r="C25" s="38">
        <f t="shared" si="4"/>
        <v>14823.64</v>
      </c>
      <c r="D25" s="38">
        <f t="shared" si="5"/>
        <v>1818.26</v>
      </c>
      <c r="E25" s="90">
        <f t="shared" si="0"/>
        <v>14504.93</v>
      </c>
      <c r="F25" s="39">
        <v>41</v>
      </c>
      <c r="G25" s="38">
        <f t="shared" si="1"/>
        <v>318.70999999999998</v>
      </c>
      <c r="H25" s="38">
        <f t="shared" si="2"/>
        <v>87.19</v>
      </c>
      <c r="I25" s="38">
        <f t="shared" si="6"/>
        <v>405.9</v>
      </c>
    </row>
    <row r="26" spans="1:9" x14ac:dyDescent="0.2">
      <c r="A26" s="88">
        <v>40954</v>
      </c>
      <c r="B26" s="38">
        <f t="shared" si="3"/>
        <v>16236</v>
      </c>
      <c r="C26" s="38">
        <f t="shared" si="4"/>
        <v>14504.93</v>
      </c>
      <c r="D26" s="38">
        <f t="shared" si="5"/>
        <v>1731.07</v>
      </c>
      <c r="E26" s="90">
        <f t="shared" si="0"/>
        <v>14184.1</v>
      </c>
      <c r="F26" s="39">
        <v>40</v>
      </c>
      <c r="G26" s="38">
        <f t="shared" si="1"/>
        <v>320.83</v>
      </c>
      <c r="H26" s="38">
        <f t="shared" si="2"/>
        <v>85.07</v>
      </c>
      <c r="I26" s="38">
        <f t="shared" si="6"/>
        <v>405.9</v>
      </c>
    </row>
    <row r="27" spans="1:9" x14ac:dyDescent="0.2">
      <c r="A27" s="88">
        <v>40983</v>
      </c>
      <c r="B27" s="38">
        <f t="shared" si="3"/>
        <v>15830.1</v>
      </c>
      <c r="C27" s="38">
        <f t="shared" si="4"/>
        <v>14184.1</v>
      </c>
      <c r="D27" s="38">
        <f t="shared" si="5"/>
        <v>1646</v>
      </c>
      <c r="E27" s="90">
        <f t="shared" si="0"/>
        <v>13861.14</v>
      </c>
      <c r="F27" s="39">
        <v>39</v>
      </c>
      <c r="G27" s="38">
        <f t="shared" si="1"/>
        <v>322.95999999999998</v>
      </c>
      <c r="H27" s="38">
        <f t="shared" si="2"/>
        <v>82.94</v>
      </c>
      <c r="I27" s="38">
        <f t="shared" si="6"/>
        <v>405.9</v>
      </c>
    </row>
    <row r="28" spans="1:9" x14ac:dyDescent="0.2">
      <c r="A28" s="88">
        <v>41014</v>
      </c>
      <c r="B28" s="38">
        <f t="shared" si="3"/>
        <v>15424.2</v>
      </c>
      <c r="C28" s="38">
        <f t="shared" si="4"/>
        <v>13861.14</v>
      </c>
      <c r="D28" s="38">
        <f t="shared" si="5"/>
        <v>1563.06</v>
      </c>
      <c r="E28" s="90">
        <f t="shared" si="0"/>
        <v>13536.05</v>
      </c>
      <c r="F28" s="39">
        <v>38</v>
      </c>
      <c r="G28" s="38">
        <f t="shared" si="1"/>
        <v>325.08999999999997</v>
      </c>
      <c r="H28" s="38">
        <f t="shared" si="2"/>
        <v>80.81</v>
      </c>
      <c r="I28" s="38">
        <f t="shared" si="6"/>
        <v>405.9</v>
      </c>
    </row>
    <row r="29" spans="1:9" x14ac:dyDescent="0.2">
      <c r="A29" s="88">
        <v>41044</v>
      </c>
      <c r="B29" s="38">
        <f t="shared" si="3"/>
        <v>15018.3</v>
      </c>
      <c r="C29" s="38">
        <f t="shared" si="4"/>
        <v>13536.05</v>
      </c>
      <c r="D29" s="38">
        <f t="shared" si="5"/>
        <v>1482.25</v>
      </c>
      <c r="E29" s="90">
        <f t="shared" si="0"/>
        <v>13208.84</v>
      </c>
      <c r="F29" s="39">
        <v>37</v>
      </c>
      <c r="G29" s="38">
        <f t="shared" si="1"/>
        <v>327.20999999999998</v>
      </c>
      <c r="H29" s="38">
        <f t="shared" si="2"/>
        <v>78.69</v>
      </c>
      <c r="I29" s="38">
        <f t="shared" si="6"/>
        <v>405.9</v>
      </c>
    </row>
    <row r="30" spans="1:9" x14ac:dyDescent="0.2">
      <c r="A30" s="88">
        <v>41075</v>
      </c>
      <c r="B30" s="38">
        <f t="shared" si="3"/>
        <v>14612.4</v>
      </c>
      <c r="C30" s="38">
        <f t="shared" si="4"/>
        <v>13208.84</v>
      </c>
      <c r="D30" s="38">
        <f t="shared" si="5"/>
        <v>1403.56</v>
      </c>
      <c r="E30" s="38">
        <f t="shared" si="0"/>
        <v>12879.5</v>
      </c>
      <c r="F30" s="39">
        <v>36</v>
      </c>
      <c r="G30" s="38">
        <f t="shared" si="1"/>
        <v>329.34</v>
      </c>
      <c r="H30" s="38">
        <f t="shared" si="2"/>
        <v>76.56</v>
      </c>
      <c r="I30" s="38">
        <f t="shared" si="6"/>
        <v>405.9</v>
      </c>
    </row>
    <row r="31" spans="1:9" x14ac:dyDescent="0.2">
      <c r="A31" s="92">
        <v>41105</v>
      </c>
      <c r="B31" s="34">
        <f t="shared" si="3"/>
        <v>14206.5</v>
      </c>
      <c r="C31" s="34">
        <f t="shared" si="4"/>
        <v>12879.5</v>
      </c>
      <c r="D31" s="34">
        <f t="shared" si="5"/>
        <v>1327</v>
      </c>
      <c r="E31" s="93">
        <f t="shared" si="0"/>
        <v>12548.03</v>
      </c>
      <c r="F31" s="33">
        <v>35</v>
      </c>
      <c r="G31" s="34">
        <f t="shared" si="1"/>
        <v>331.47</v>
      </c>
      <c r="H31" s="34">
        <f t="shared" si="2"/>
        <v>74.430000000000007</v>
      </c>
      <c r="I31" s="34">
        <f t="shared" si="6"/>
        <v>405.9</v>
      </c>
    </row>
    <row r="32" spans="1:9" x14ac:dyDescent="0.2">
      <c r="A32" s="92">
        <v>41136</v>
      </c>
      <c r="B32" s="34">
        <f t="shared" si="3"/>
        <v>13800.6</v>
      </c>
      <c r="C32" s="34">
        <f t="shared" si="4"/>
        <v>12548.03</v>
      </c>
      <c r="D32" s="34">
        <f t="shared" si="5"/>
        <v>1252.57</v>
      </c>
      <c r="E32" s="93">
        <f t="shared" si="0"/>
        <v>12214.44</v>
      </c>
      <c r="F32" s="33">
        <v>34</v>
      </c>
      <c r="G32" s="34">
        <f t="shared" si="1"/>
        <v>333.59</v>
      </c>
      <c r="H32" s="34">
        <f t="shared" si="2"/>
        <v>72.31</v>
      </c>
      <c r="I32" s="34">
        <f t="shared" si="6"/>
        <v>405.9</v>
      </c>
    </row>
    <row r="33" spans="1:9" x14ac:dyDescent="0.2">
      <c r="A33" s="92">
        <v>41167</v>
      </c>
      <c r="B33" s="34">
        <f t="shared" si="3"/>
        <v>13394.7</v>
      </c>
      <c r="C33" s="34">
        <f t="shared" si="4"/>
        <v>12214.44</v>
      </c>
      <c r="D33" s="34">
        <f t="shared" si="5"/>
        <v>1180.26</v>
      </c>
      <c r="E33" s="34">
        <f t="shared" si="0"/>
        <v>11878.72</v>
      </c>
      <c r="F33" s="33">
        <v>33</v>
      </c>
      <c r="G33" s="34">
        <f t="shared" si="1"/>
        <v>335.72</v>
      </c>
      <c r="H33" s="34">
        <f t="shared" si="2"/>
        <v>70.180000000000007</v>
      </c>
      <c r="I33" s="34">
        <f t="shared" si="6"/>
        <v>405.9</v>
      </c>
    </row>
    <row r="34" spans="1:9" x14ac:dyDescent="0.2">
      <c r="A34" s="92">
        <v>41197</v>
      </c>
      <c r="B34" s="34">
        <f t="shared" si="3"/>
        <v>12988.8</v>
      </c>
      <c r="C34" s="34">
        <f t="shared" si="4"/>
        <v>11878.72</v>
      </c>
      <c r="D34" s="34">
        <f t="shared" si="5"/>
        <v>1110.08</v>
      </c>
      <c r="E34" s="93">
        <f t="shared" si="0"/>
        <v>11540.87</v>
      </c>
      <c r="F34" s="33">
        <v>32</v>
      </c>
      <c r="G34" s="34">
        <f t="shared" si="1"/>
        <v>337.85</v>
      </c>
      <c r="H34" s="34">
        <f t="shared" si="2"/>
        <v>68.05</v>
      </c>
      <c r="I34" s="34">
        <f t="shared" si="6"/>
        <v>405.9</v>
      </c>
    </row>
    <row r="35" spans="1:9" x14ac:dyDescent="0.2">
      <c r="A35" s="92">
        <v>41228</v>
      </c>
      <c r="B35" s="34">
        <f t="shared" si="3"/>
        <v>12582.9</v>
      </c>
      <c r="C35" s="34">
        <f t="shared" si="4"/>
        <v>11540.87</v>
      </c>
      <c r="D35" s="34">
        <f t="shared" si="5"/>
        <v>1042.03</v>
      </c>
      <c r="E35" s="34">
        <f t="shared" si="0"/>
        <v>11200.9</v>
      </c>
      <c r="F35" s="33">
        <v>31</v>
      </c>
      <c r="G35" s="34">
        <f t="shared" si="1"/>
        <v>339.97</v>
      </c>
      <c r="H35" s="34">
        <f t="shared" si="2"/>
        <v>65.930000000000007</v>
      </c>
      <c r="I35" s="34">
        <f t="shared" si="6"/>
        <v>405.9</v>
      </c>
    </row>
    <row r="36" spans="1:9" x14ac:dyDescent="0.2">
      <c r="A36" s="92">
        <v>41258</v>
      </c>
      <c r="B36" s="34">
        <f t="shared" si="3"/>
        <v>12177</v>
      </c>
      <c r="C36" s="34">
        <f t="shared" si="4"/>
        <v>11200.9</v>
      </c>
      <c r="D36" s="34">
        <f t="shared" si="5"/>
        <v>976.1</v>
      </c>
      <c r="E36" s="93">
        <f t="shared" si="0"/>
        <v>10858.8</v>
      </c>
      <c r="F36" s="33">
        <v>30</v>
      </c>
      <c r="G36" s="34">
        <f t="shared" si="1"/>
        <v>342.1</v>
      </c>
      <c r="H36" s="34">
        <f t="shared" si="2"/>
        <v>63.8</v>
      </c>
      <c r="I36" s="34">
        <f t="shared" si="6"/>
        <v>405.9</v>
      </c>
    </row>
    <row r="37" spans="1:9" x14ac:dyDescent="0.2">
      <c r="A37" s="92">
        <v>41289</v>
      </c>
      <c r="B37" s="34">
        <f t="shared" si="3"/>
        <v>11771.1</v>
      </c>
      <c r="C37" s="34">
        <f t="shared" si="4"/>
        <v>10858.8</v>
      </c>
      <c r="D37" s="34">
        <f t="shared" si="5"/>
        <v>912.3</v>
      </c>
      <c r="E37" s="93">
        <f t="shared" si="0"/>
        <v>10514.57</v>
      </c>
      <c r="F37" s="33">
        <v>29</v>
      </c>
      <c r="G37" s="34">
        <f t="shared" si="1"/>
        <v>344.23</v>
      </c>
      <c r="H37" s="34">
        <f t="shared" si="2"/>
        <v>61.67</v>
      </c>
      <c r="I37" s="34">
        <f t="shared" si="6"/>
        <v>405.9</v>
      </c>
    </row>
    <row r="38" spans="1:9" x14ac:dyDescent="0.2">
      <c r="A38" s="92">
        <v>41320</v>
      </c>
      <c r="B38" s="34">
        <f t="shared" si="3"/>
        <v>11365.2</v>
      </c>
      <c r="C38" s="34">
        <f t="shared" si="4"/>
        <v>10514.57</v>
      </c>
      <c r="D38" s="34">
        <f t="shared" si="5"/>
        <v>850.63</v>
      </c>
      <c r="E38" s="93">
        <f t="shared" ref="E38:E62" si="7">+C38-G38</f>
        <v>10168.219999999999</v>
      </c>
      <c r="F38" s="33">
        <v>28</v>
      </c>
      <c r="G38" s="34">
        <f t="shared" ref="G38:G61" si="8">I38-H38</f>
        <v>346.35</v>
      </c>
      <c r="H38" s="34">
        <f t="shared" ref="H38:H61" si="9">ROUND($D$6*F38/$F$5,2)</f>
        <v>59.55</v>
      </c>
      <c r="I38" s="34">
        <f t="shared" si="6"/>
        <v>405.9</v>
      </c>
    </row>
    <row r="39" spans="1:9" x14ac:dyDescent="0.2">
      <c r="A39" s="92">
        <v>41348</v>
      </c>
      <c r="B39" s="34">
        <f t="shared" ref="B39:B62" si="10">+C39+D39</f>
        <v>10959.3</v>
      </c>
      <c r="C39" s="34">
        <f t="shared" ref="C39:C62" si="11">+E38</f>
        <v>10168.219999999999</v>
      </c>
      <c r="D39" s="34">
        <f t="shared" ref="D39:D62" si="12">+D38-H38</f>
        <v>791.08</v>
      </c>
      <c r="E39" s="34">
        <f t="shared" si="7"/>
        <v>9819.74</v>
      </c>
      <c r="F39" s="33">
        <v>27</v>
      </c>
      <c r="G39" s="34">
        <f t="shared" si="8"/>
        <v>348.48</v>
      </c>
      <c r="H39" s="34">
        <f t="shared" si="9"/>
        <v>57.42</v>
      </c>
      <c r="I39" s="34">
        <f t="shared" ref="I39:I62" si="13">+I38</f>
        <v>405.9</v>
      </c>
    </row>
    <row r="40" spans="1:9" x14ac:dyDescent="0.2">
      <c r="A40" s="92">
        <v>41379</v>
      </c>
      <c r="B40" s="34">
        <f t="shared" si="10"/>
        <v>10553.4</v>
      </c>
      <c r="C40" s="34">
        <f t="shared" si="11"/>
        <v>9819.74</v>
      </c>
      <c r="D40" s="34">
        <f t="shared" si="12"/>
        <v>733.66</v>
      </c>
      <c r="E40" s="93">
        <f t="shared" si="7"/>
        <v>9469.1299999999992</v>
      </c>
      <c r="F40" s="33">
        <v>26</v>
      </c>
      <c r="G40" s="34">
        <f t="shared" si="8"/>
        <v>350.61</v>
      </c>
      <c r="H40" s="34">
        <f t="shared" si="9"/>
        <v>55.29</v>
      </c>
      <c r="I40" s="34">
        <f t="shared" si="13"/>
        <v>405.9</v>
      </c>
    </row>
    <row r="41" spans="1:9" x14ac:dyDescent="0.2">
      <c r="A41" s="92">
        <v>41409</v>
      </c>
      <c r="B41" s="34">
        <f t="shared" si="10"/>
        <v>10147.5</v>
      </c>
      <c r="C41" s="34">
        <f t="shared" si="11"/>
        <v>9469.1299999999992</v>
      </c>
      <c r="D41" s="34">
        <f t="shared" si="12"/>
        <v>678.37</v>
      </c>
      <c r="E41" s="34">
        <f t="shared" si="7"/>
        <v>9116.4</v>
      </c>
      <c r="F41" s="33">
        <v>25</v>
      </c>
      <c r="G41" s="34">
        <f t="shared" si="8"/>
        <v>352.73</v>
      </c>
      <c r="H41" s="34">
        <f t="shared" si="9"/>
        <v>53.17</v>
      </c>
      <c r="I41" s="34">
        <f t="shared" si="13"/>
        <v>405.9</v>
      </c>
    </row>
    <row r="42" spans="1:9" x14ac:dyDescent="0.2">
      <c r="A42" s="92">
        <v>41440</v>
      </c>
      <c r="B42" s="34">
        <f t="shared" si="10"/>
        <v>9741.6</v>
      </c>
      <c r="C42" s="34">
        <f t="shared" si="11"/>
        <v>9116.4</v>
      </c>
      <c r="D42" s="34">
        <f t="shared" si="12"/>
        <v>625.20000000000005</v>
      </c>
      <c r="E42" s="93">
        <f t="shared" si="7"/>
        <v>8761.5400000000009</v>
      </c>
      <c r="F42" s="33">
        <v>24</v>
      </c>
      <c r="G42" s="34">
        <f t="shared" si="8"/>
        <v>354.86</v>
      </c>
      <c r="H42" s="34">
        <f t="shared" si="9"/>
        <v>51.04</v>
      </c>
      <c r="I42" s="34">
        <f t="shared" si="13"/>
        <v>405.9</v>
      </c>
    </row>
    <row r="43" spans="1:9" x14ac:dyDescent="0.2">
      <c r="A43" s="88">
        <v>41470</v>
      </c>
      <c r="B43" s="38">
        <f t="shared" si="10"/>
        <v>9335.7000000000007</v>
      </c>
      <c r="C43" s="38">
        <f t="shared" si="11"/>
        <v>8761.5400000000009</v>
      </c>
      <c r="D43" s="38">
        <f t="shared" si="12"/>
        <v>574.16</v>
      </c>
      <c r="E43" s="90">
        <f t="shared" si="7"/>
        <v>8404.5499999999993</v>
      </c>
      <c r="F43" s="39">
        <v>23</v>
      </c>
      <c r="G43" s="38">
        <f t="shared" si="8"/>
        <v>356.99</v>
      </c>
      <c r="H43" s="38">
        <f t="shared" si="9"/>
        <v>48.91</v>
      </c>
      <c r="I43" s="38">
        <f t="shared" si="13"/>
        <v>405.9</v>
      </c>
    </row>
    <row r="44" spans="1:9" x14ac:dyDescent="0.2">
      <c r="A44" s="88">
        <v>41501</v>
      </c>
      <c r="B44" s="38">
        <f t="shared" si="10"/>
        <v>8929.7999999999993</v>
      </c>
      <c r="C44" s="38">
        <f t="shared" si="11"/>
        <v>8404.5499999999993</v>
      </c>
      <c r="D44" s="38">
        <f t="shared" si="12"/>
        <v>525.25</v>
      </c>
      <c r="E44" s="38">
        <f t="shared" si="7"/>
        <v>8045.44</v>
      </c>
      <c r="F44" s="39">
        <v>22</v>
      </c>
      <c r="G44" s="38">
        <f t="shared" si="8"/>
        <v>359.11</v>
      </c>
      <c r="H44" s="38">
        <f t="shared" si="9"/>
        <v>46.79</v>
      </c>
      <c r="I44" s="38">
        <f t="shared" si="13"/>
        <v>405.9</v>
      </c>
    </row>
    <row r="45" spans="1:9" x14ac:dyDescent="0.2">
      <c r="A45" s="88">
        <v>41532</v>
      </c>
      <c r="B45" s="38">
        <f t="shared" si="10"/>
        <v>8523.9</v>
      </c>
      <c r="C45" s="38">
        <f t="shared" si="11"/>
        <v>8045.44</v>
      </c>
      <c r="D45" s="38">
        <f t="shared" si="12"/>
        <v>478.46</v>
      </c>
      <c r="E45" s="90">
        <f t="shared" si="7"/>
        <v>7684.2</v>
      </c>
      <c r="F45" s="39">
        <v>21</v>
      </c>
      <c r="G45" s="38">
        <f t="shared" si="8"/>
        <v>361.24</v>
      </c>
      <c r="H45" s="38">
        <f t="shared" si="9"/>
        <v>44.66</v>
      </c>
      <c r="I45" s="38">
        <f t="shared" si="13"/>
        <v>405.9</v>
      </c>
    </row>
    <row r="46" spans="1:9" x14ac:dyDescent="0.2">
      <c r="A46" s="88">
        <v>41562</v>
      </c>
      <c r="B46" s="38">
        <f t="shared" si="10"/>
        <v>8118</v>
      </c>
      <c r="C46" s="38">
        <f t="shared" si="11"/>
        <v>7684.2</v>
      </c>
      <c r="D46" s="38">
        <f t="shared" si="12"/>
        <v>433.8</v>
      </c>
      <c r="E46" s="90">
        <f t="shared" si="7"/>
        <v>7320.83</v>
      </c>
      <c r="F46" s="39">
        <v>20</v>
      </c>
      <c r="G46" s="38">
        <f t="shared" si="8"/>
        <v>363.37</v>
      </c>
      <c r="H46" s="38">
        <f t="shared" si="9"/>
        <v>42.53</v>
      </c>
      <c r="I46" s="38">
        <f t="shared" si="13"/>
        <v>405.9</v>
      </c>
    </row>
    <row r="47" spans="1:9" x14ac:dyDescent="0.2">
      <c r="A47" s="88">
        <v>41593</v>
      </c>
      <c r="B47" s="38">
        <f t="shared" si="10"/>
        <v>7712.1</v>
      </c>
      <c r="C47" s="38">
        <f t="shared" si="11"/>
        <v>7320.83</v>
      </c>
      <c r="D47" s="38">
        <f t="shared" si="12"/>
        <v>391.27</v>
      </c>
      <c r="E47" s="90">
        <f t="shared" si="7"/>
        <v>6955.34</v>
      </c>
      <c r="F47" s="39">
        <v>19</v>
      </c>
      <c r="G47" s="38">
        <f t="shared" si="8"/>
        <v>365.49</v>
      </c>
      <c r="H47" s="38">
        <f t="shared" si="9"/>
        <v>40.409999999999997</v>
      </c>
      <c r="I47" s="38">
        <f t="shared" si="13"/>
        <v>405.9</v>
      </c>
    </row>
    <row r="48" spans="1:9" x14ac:dyDescent="0.2">
      <c r="A48" s="88">
        <v>41623</v>
      </c>
      <c r="B48" s="38">
        <f t="shared" si="10"/>
        <v>7306.2</v>
      </c>
      <c r="C48" s="38">
        <f t="shared" si="11"/>
        <v>6955.34</v>
      </c>
      <c r="D48" s="38">
        <f t="shared" si="12"/>
        <v>350.86</v>
      </c>
      <c r="E48" s="90">
        <f t="shared" si="7"/>
        <v>6587.72</v>
      </c>
      <c r="F48" s="39">
        <v>18</v>
      </c>
      <c r="G48" s="38">
        <f t="shared" si="8"/>
        <v>367.62</v>
      </c>
      <c r="H48" s="38">
        <f t="shared" si="9"/>
        <v>38.28</v>
      </c>
      <c r="I48" s="38">
        <f t="shared" si="13"/>
        <v>405.9</v>
      </c>
    </row>
    <row r="49" spans="1:9" x14ac:dyDescent="0.2">
      <c r="A49" s="88">
        <v>41654</v>
      </c>
      <c r="B49" s="38">
        <f t="shared" si="10"/>
        <v>6900.3</v>
      </c>
      <c r="C49" s="38">
        <f t="shared" si="11"/>
        <v>6587.72</v>
      </c>
      <c r="D49" s="38">
        <f t="shared" si="12"/>
        <v>312.58</v>
      </c>
      <c r="E49" s="38">
        <f t="shared" si="7"/>
        <v>6217.97</v>
      </c>
      <c r="F49" s="39">
        <v>17</v>
      </c>
      <c r="G49" s="38">
        <f t="shared" si="8"/>
        <v>369.75</v>
      </c>
      <c r="H49" s="38">
        <f t="shared" si="9"/>
        <v>36.15</v>
      </c>
      <c r="I49" s="38">
        <f t="shared" si="13"/>
        <v>405.9</v>
      </c>
    </row>
    <row r="50" spans="1:9" x14ac:dyDescent="0.2">
      <c r="A50" s="88">
        <v>41685</v>
      </c>
      <c r="B50" s="38">
        <f t="shared" si="10"/>
        <v>6494.4</v>
      </c>
      <c r="C50" s="38">
        <f t="shared" si="11"/>
        <v>6217.97</v>
      </c>
      <c r="D50" s="38">
        <f t="shared" si="12"/>
        <v>276.43</v>
      </c>
      <c r="E50" s="38">
        <f t="shared" si="7"/>
        <v>5846.1</v>
      </c>
      <c r="F50" s="39">
        <v>16</v>
      </c>
      <c r="G50" s="38">
        <f t="shared" si="8"/>
        <v>371.87</v>
      </c>
      <c r="H50" s="38">
        <f t="shared" si="9"/>
        <v>34.03</v>
      </c>
      <c r="I50" s="38">
        <f t="shared" si="13"/>
        <v>405.9</v>
      </c>
    </row>
    <row r="51" spans="1:9" x14ac:dyDescent="0.2">
      <c r="A51" s="88">
        <v>41713</v>
      </c>
      <c r="B51" s="38">
        <f t="shared" si="10"/>
        <v>6088.5</v>
      </c>
      <c r="C51" s="38">
        <f t="shared" si="11"/>
        <v>5846.1</v>
      </c>
      <c r="D51" s="38">
        <f t="shared" si="12"/>
        <v>242.4</v>
      </c>
      <c r="E51" s="38">
        <f t="shared" si="7"/>
        <v>5472.1</v>
      </c>
      <c r="F51" s="39">
        <v>15</v>
      </c>
      <c r="G51" s="38">
        <f t="shared" si="8"/>
        <v>374</v>
      </c>
      <c r="H51" s="38">
        <f t="shared" si="9"/>
        <v>31.9</v>
      </c>
      <c r="I51" s="38">
        <f t="shared" si="13"/>
        <v>405.9</v>
      </c>
    </row>
    <row r="52" spans="1:9" x14ac:dyDescent="0.2">
      <c r="A52" s="88">
        <v>41744</v>
      </c>
      <c r="B52" s="38">
        <f t="shared" si="10"/>
        <v>5682.6</v>
      </c>
      <c r="C52" s="38">
        <f t="shared" si="11"/>
        <v>5472.1</v>
      </c>
      <c r="D52" s="38">
        <f t="shared" si="12"/>
        <v>210.5</v>
      </c>
      <c r="E52" s="38">
        <f t="shared" si="7"/>
        <v>5095.97</v>
      </c>
      <c r="F52" s="39">
        <v>14</v>
      </c>
      <c r="G52" s="38">
        <f t="shared" si="8"/>
        <v>376.13</v>
      </c>
      <c r="H52" s="38">
        <f t="shared" si="9"/>
        <v>29.77</v>
      </c>
      <c r="I52" s="38">
        <f t="shared" si="13"/>
        <v>405.9</v>
      </c>
    </row>
    <row r="53" spans="1:9" x14ac:dyDescent="0.2">
      <c r="A53" s="88">
        <v>41774</v>
      </c>
      <c r="B53" s="38">
        <f t="shared" si="10"/>
        <v>5276.7</v>
      </c>
      <c r="C53" s="38">
        <f t="shared" si="11"/>
        <v>5095.97</v>
      </c>
      <c r="D53" s="38">
        <f t="shared" si="12"/>
        <v>180.73</v>
      </c>
      <c r="E53" s="90">
        <f t="shared" si="7"/>
        <v>4717.72</v>
      </c>
      <c r="F53" s="39">
        <v>13</v>
      </c>
      <c r="G53" s="38">
        <f t="shared" si="8"/>
        <v>378.25</v>
      </c>
      <c r="H53" s="38">
        <f t="shared" si="9"/>
        <v>27.65</v>
      </c>
      <c r="I53" s="38">
        <f t="shared" si="13"/>
        <v>405.9</v>
      </c>
    </row>
    <row r="54" spans="1:9" x14ac:dyDescent="0.2">
      <c r="A54" s="88">
        <v>41805</v>
      </c>
      <c r="B54" s="38">
        <f t="shared" si="10"/>
        <v>4870.8</v>
      </c>
      <c r="C54" s="38">
        <f t="shared" si="11"/>
        <v>4717.72</v>
      </c>
      <c r="D54" s="38">
        <f t="shared" si="12"/>
        <v>153.08000000000001</v>
      </c>
      <c r="E54" s="38">
        <f t="shared" si="7"/>
        <v>4337.34</v>
      </c>
      <c r="F54" s="39">
        <v>12</v>
      </c>
      <c r="G54" s="38">
        <f t="shared" si="8"/>
        <v>380.38</v>
      </c>
      <c r="H54" s="38">
        <f t="shared" si="9"/>
        <v>25.52</v>
      </c>
      <c r="I54" s="38">
        <f t="shared" si="13"/>
        <v>405.9</v>
      </c>
    </row>
    <row r="55" spans="1:9" x14ac:dyDescent="0.2">
      <c r="A55" s="92">
        <v>41835</v>
      </c>
      <c r="B55" s="34">
        <f t="shared" si="10"/>
        <v>4464.8999999999996</v>
      </c>
      <c r="C55" s="34">
        <f t="shared" si="11"/>
        <v>4337.34</v>
      </c>
      <c r="D55" s="34">
        <f t="shared" si="12"/>
        <v>127.56</v>
      </c>
      <c r="E55" s="34">
        <f t="shared" si="7"/>
        <v>3954.83</v>
      </c>
      <c r="F55" s="33">
        <v>11</v>
      </c>
      <c r="G55" s="34">
        <f t="shared" si="8"/>
        <v>382.51</v>
      </c>
      <c r="H55" s="34">
        <f t="shared" si="9"/>
        <v>23.39</v>
      </c>
      <c r="I55" s="34">
        <f t="shared" si="13"/>
        <v>405.9</v>
      </c>
    </row>
    <row r="56" spans="1:9" x14ac:dyDescent="0.2">
      <c r="A56" s="92">
        <v>41866</v>
      </c>
      <c r="B56" s="34">
        <f t="shared" si="10"/>
        <v>4059</v>
      </c>
      <c r="C56" s="34">
        <f t="shared" si="11"/>
        <v>3954.83</v>
      </c>
      <c r="D56" s="34">
        <f t="shared" si="12"/>
        <v>104.17</v>
      </c>
      <c r="E56" s="93">
        <f t="shared" si="7"/>
        <v>3570.2</v>
      </c>
      <c r="F56" s="33">
        <v>10</v>
      </c>
      <c r="G56" s="34">
        <f t="shared" si="8"/>
        <v>384.63</v>
      </c>
      <c r="H56" s="34">
        <f t="shared" si="9"/>
        <v>21.27</v>
      </c>
      <c r="I56" s="34">
        <f t="shared" si="13"/>
        <v>405.9</v>
      </c>
    </row>
    <row r="57" spans="1:9" x14ac:dyDescent="0.2">
      <c r="A57" s="92">
        <v>41897</v>
      </c>
      <c r="B57" s="34">
        <f t="shared" si="10"/>
        <v>3653.1</v>
      </c>
      <c r="C57" s="34">
        <f t="shared" si="11"/>
        <v>3570.2</v>
      </c>
      <c r="D57" s="34">
        <f t="shared" si="12"/>
        <v>82.9</v>
      </c>
      <c r="E57" s="93">
        <f t="shared" si="7"/>
        <v>3183.44</v>
      </c>
      <c r="F57" s="33">
        <v>9</v>
      </c>
      <c r="G57" s="34">
        <f t="shared" si="8"/>
        <v>386.76</v>
      </c>
      <c r="H57" s="34">
        <f t="shared" si="9"/>
        <v>19.14</v>
      </c>
      <c r="I57" s="34">
        <f t="shared" si="13"/>
        <v>405.9</v>
      </c>
    </row>
    <row r="58" spans="1:9" x14ac:dyDescent="0.2">
      <c r="A58" s="92">
        <v>41927</v>
      </c>
      <c r="B58" s="34">
        <f t="shared" si="10"/>
        <v>3247.2</v>
      </c>
      <c r="C58" s="34">
        <f t="shared" si="11"/>
        <v>3183.44</v>
      </c>
      <c r="D58" s="34">
        <f t="shared" si="12"/>
        <v>63.76</v>
      </c>
      <c r="E58" s="93">
        <f t="shared" si="7"/>
        <v>2794.55</v>
      </c>
      <c r="F58" s="33">
        <v>8</v>
      </c>
      <c r="G58" s="34">
        <f t="shared" si="8"/>
        <v>388.89</v>
      </c>
      <c r="H58" s="34">
        <f t="shared" si="9"/>
        <v>17.010000000000002</v>
      </c>
      <c r="I58" s="34">
        <f t="shared" si="13"/>
        <v>405.9</v>
      </c>
    </row>
    <row r="59" spans="1:9" x14ac:dyDescent="0.2">
      <c r="A59" s="92">
        <v>41958</v>
      </c>
      <c r="B59" s="34">
        <f t="shared" si="10"/>
        <v>2841.3</v>
      </c>
      <c r="C59" s="34">
        <f t="shared" si="11"/>
        <v>2794.55</v>
      </c>
      <c r="D59" s="34">
        <f t="shared" si="12"/>
        <v>46.75</v>
      </c>
      <c r="E59" s="93">
        <f t="shared" si="7"/>
        <v>2403.54</v>
      </c>
      <c r="F59" s="33">
        <v>7</v>
      </c>
      <c r="G59" s="34">
        <f t="shared" si="8"/>
        <v>391.01</v>
      </c>
      <c r="H59" s="34">
        <f t="shared" si="9"/>
        <v>14.89</v>
      </c>
      <c r="I59" s="34">
        <f t="shared" si="13"/>
        <v>405.9</v>
      </c>
    </row>
    <row r="60" spans="1:9" x14ac:dyDescent="0.2">
      <c r="A60" s="92">
        <v>41988</v>
      </c>
      <c r="B60" s="34">
        <f t="shared" si="10"/>
        <v>2435.4</v>
      </c>
      <c r="C60" s="34">
        <f t="shared" si="11"/>
        <v>2403.54</v>
      </c>
      <c r="D60" s="34">
        <f t="shared" si="12"/>
        <v>31.86</v>
      </c>
      <c r="E60" s="93">
        <f t="shared" si="7"/>
        <v>2010.4</v>
      </c>
      <c r="F60" s="33">
        <v>6</v>
      </c>
      <c r="G60" s="34">
        <f t="shared" si="8"/>
        <v>393.14</v>
      </c>
      <c r="H60" s="34">
        <f t="shared" si="9"/>
        <v>12.76</v>
      </c>
      <c r="I60" s="34">
        <f t="shared" si="13"/>
        <v>405.9</v>
      </c>
    </row>
    <row r="61" spans="1:9" x14ac:dyDescent="0.2">
      <c r="A61" s="92">
        <v>42019</v>
      </c>
      <c r="B61" s="34">
        <f t="shared" si="10"/>
        <v>2029.5</v>
      </c>
      <c r="C61" s="34">
        <f t="shared" si="11"/>
        <v>2010.4</v>
      </c>
      <c r="D61" s="34">
        <f t="shared" si="12"/>
        <v>19.100000000000001</v>
      </c>
      <c r="E61" s="93">
        <f t="shared" si="7"/>
        <v>1615.13</v>
      </c>
      <c r="F61" s="33">
        <v>5</v>
      </c>
      <c r="G61" s="34">
        <f t="shared" si="8"/>
        <v>395.27</v>
      </c>
      <c r="H61" s="34">
        <f t="shared" si="9"/>
        <v>10.63</v>
      </c>
      <c r="I61" s="34">
        <f t="shared" si="13"/>
        <v>405.9</v>
      </c>
    </row>
    <row r="62" spans="1:9" x14ac:dyDescent="0.2">
      <c r="A62" s="92">
        <v>42050</v>
      </c>
      <c r="B62" s="34">
        <f t="shared" si="10"/>
        <v>1623.6</v>
      </c>
      <c r="C62" s="34">
        <f t="shared" si="11"/>
        <v>1615.13</v>
      </c>
      <c r="D62" s="34">
        <f t="shared" si="12"/>
        <v>8.4700000000000006</v>
      </c>
      <c r="E62" s="93">
        <f t="shared" si="7"/>
        <v>12.73</v>
      </c>
      <c r="F62" s="33">
        <v>4</v>
      </c>
      <c r="G62" s="34">
        <v>1602.4</v>
      </c>
      <c r="H62" s="34">
        <v>21.2</v>
      </c>
      <c r="I62" s="34">
        <f t="shared" si="13"/>
        <v>405.9</v>
      </c>
    </row>
    <row r="63" spans="1:9" x14ac:dyDescent="0.2">
      <c r="B63" s="1"/>
      <c r="C63" s="1"/>
      <c r="D63" s="1"/>
      <c r="E63" s="89"/>
      <c r="G63" s="1"/>
      <c r="H63" s="1"/>
      <c r="I63" s="1"/>
    </row>
    <row r="64" spans="1:9" x14ac:dyDescent="0.2">
      <c r="B64" s="1"/>
      <c r="C64" s="1"/>
      <c r="D64" s="1"/>
      <c r="E64" s="89"/>
      <c r="G64" s="1"/>
      <c r="H64" s="1"/>
      <c r="I64" s="1"/>
    </row>
    <row r="65" spans="2:9" x14ac:dyDescent="0.2">
      <c r="B65" s="1"/>
      <c r="C65" s="1"/>
      <c r="D65" s="1"/>
      <c r="E65" s="89"/>
      <c r="G65" s="1"/>
      <c r="H65" s="1"/>
      <c r="I65" s="1"/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A1:I41"/>
  <sheetViews>
    <sheetView showGridLines="0" workbookViewId="0">
      <selection activeCell="Q1" sqref="Q1:Q65536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67</v>
      </c>
      <c r="E1" s="33" t="s">
        <v>42</v>
      </c>
      <c r="F1" s="33"/>
      <c r="G1" s="85" t="s">
        <v>55</v>
      </c>
      <c r="H1" s="58">
        <f>12*(RATE(F6,-I6,C6))</f>
        <v>7.0999999999999994E-2</v>
      </c>
      <c r="I1" s="33"/>
    </row>
    <row r="2" spans="1:9" ht="15.75" x14ac:dyDescent="0.25">
      <c r="A2" s="82"/>
      <c r="E2" s="33"/>
      <c r="F2" s="33"/>
      <c r="G2" s="85" t="s">
        <v>56</v>
      </c>
      <c r="H2" s="91">
        <f>((D6)/(F6/12))/C6</f>
        <v>3.7699999999999997E-2</v>
      </c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SUM(F6:F41)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40374</v>
      </c>
      <c r="B6" s="34">
        <f>I6*F6</f>
        <v>9795.9599999999991</v>
      </c>
      <c r="C6" s="34">
        <v>8800</v>
      </c>
      <c r="D6" s="34">
        <f>B6-C6</f>
        <v>995.96</v>
      </c>
      <c r="E6" s="93">
        <f t="shared" ref="E6:E37" si="0">+C6-G6</f>
        <v>8581.73</v>
      </c>
      <c r="F6" s="33">
        <v>36</v>
      </c>
      <c r="G6" s="34">
        <f t="shared" ref="G6:G37" si="1">I6-H6</f>
        <v>218.27</v>
      </c>
      <c r="H6" s="34">
        <f t="shared" ref="H6:H37" si="2">ROUND($D$6*F6/$F$5,2)</f>
        <v>53.84</v>
      </c>
      <c r="I6" s="34">
        <v>272.11</v>
      </c>
    </row>
    <row r="7" spans="1:9" x14ac:dyDescent="0.2">
      <c r="A7" s="92">
        <v>40405</v>
      </c>
      <c r="B7" s="34">
        <f t="shared" ref="B7:B38" si="3">+C7+D7</f>
        <v>9523.85</v>
      </c>
      <c r="C7" s="34">
        <f t="shared" ref="C7:C38" si="4">+E6</f>
        <v>8581.73</v>
      </c>
      <c r="D7" s="34">
        <f t="shared" ref="D7:D38" si="5">+D6-H6</f>
        <v>942.12</v>
      </c>
      <c r="E7" s="93">
        <f t="shared" si="0"/>
        <v>8361.9599999999991</v>
      </c>
      <c r="F7" s="33">
        <v>35</v>
      </c>
      <c r="G7" s="34">
        <f t="shared" si="1"/>
        <v>219.77</v>
      </c>
      <c r="H7" s="34">
        <f t="shared" si="2"/>
        <v>52.34</v>
      </c>
      <c r="I7" s="34">
        <f t="shared" ref="I7:I38" si="6">+I6</f>
        <v>272.11</v>
      </c>
    </row>
    <row r="8" spans="1:9" x14ac:dyDescent="0.2">
      <c r="A8" s="92">
        <v>40436</v>
      </c>
      <c r="B8" s="34">
        <f t="shared" si="3"/>
        <v>9251.74</v>
      </c>
      <c r="C8" s="34">
        <f t="shared" si="4"/>
        <v>8361.9599999999991</v>
      </c>
      <c r="D8" s="34">
        <f t="shared" si="5"/>
        <v>889.78</v>
      </c>
      <c r="E8" s="93">
        <f t="shared" si="0"/>
        <v>8140.69</v>
      </c>
      <c r="F8" s="33">
        <v>34</v>
      </c>
      <c r="G8" s="34">
        <f t="shared" si="1"/>
        <v>221.27</v>
      </c>
      <c r="H8" s="34">
        <f t="shared" si="2"/>
        <v>50.84</v>
      </c>
      <c r="I8" s="34">
        <f t="shared" si="6"/>
        <v>272.11</v>
      </c>
    </row>
    <row r="9" spans="1:9" x14ac:dyDescent="0.2">
      <c r="A9" s="92">
        <v>40466</v>
      </c>
      <c r="B9" s="34">
        <f t="shared" si="3"/>
        <v>8979.6299999999992</v>
      </c>
      <c r="C9" s="34">
        <f t="shared" si="4"/>
        <v>8140.69</v>
      </c>
      <c r="D9" s="34">
        <f t="shared" si="5"/>
        <v>838.94</v>
      </c>
      <c r="E9" s="93">
        <f t="shared" si="0"/>
        <v>7917.93</v>
      </c>
      <c r="F9" s="33">
        <v>33</v>
      </c>
      <c r="G9" s="34">
        <f t="shared" si="1"/>
        <v>222.76</v>
      </c>
      <c r="H9" s="34">
        <f t="shared" si="2"/>
        <v>49.35</v>
      </c>
      <c r="I9" s="34">
        <f t="shared" si="6"/>
        <v>272.11</v>
      </c>
    </row>
    <row r="10" spans="1:9" x14ac:dyDescent="0.2">
      <c r="A10" s="92">
        <v>40497</v>
      </c>
      <c r="B10" s="34">
        <f t="shared" si="3"/>
        <v>8707.52</v>
      </c>
      <c r="C10" s="34">
        <f t="shared" si="4"/>
        <v>7917.93</v>
      </c>
      <c r="D10" s="34">
        <f t="shared" si="5"/>
        <v>789.59</v>
      </c>
      <c r="E10" s="93">
        <f t="shared" si="0"/>
        <v>7693.67</v>
      </c>
      <c r="F10" s="33">
        <v>32</v>
      </c>
      <c r="G10" s="34">
        <f t="shared" si="1"/>
        <v>224.26</v>
      </c>
      <c r="H10" s="34">
        <f t="shared" si="2"/>
        <v>47.85</v>
      </c>
      <c r="I10" s="34">
        <f t="shared" si="6"/>
        <v>272.11</v>
      </c>
    </row>
    <row r="11" spans="1:9" x14ac:dyDescent="0.2">
      <c r="A11" s="92">
        <v>40527</v>
      </c>
      <c r="B11" s="34">
        <f t="shared" si="3"/>
        <v>8435.41</v>
      </c>
      <c r="C11" s="34">
        <f t="shared" si="4"/>
        <v>7693.67</v>
      </c>
      <c r="D11" s="34">
        <f t="shared" si="5"/>
        <v>741.74</v>
      </c>
      <c r="E11" s="93">
        <f t="shared" si="0"/>
        <v>7467.92</v>
      </c>
      <c r="F11" s="33">
        <v>31</v>
      </c>
      <c r="G11" s="34">
        <f t="shared" si="1"/>
        <v>225.75</v>
      </c>
      <c r="H11" s="34">
        <f t="shared" si="2"/>
        <v>46.36</v>
      </c>
      <c r="I11" s="34">
        <f t="shared" si="6"/>
        <v>272.11</v>
      </c>
    </row>
    <row r="12" spans="1:9" x14ac:dyDescent="0.2">
      <c r="A12" s="92">
        <v>40558</v>
      </c>
      <c r="B12" s="34">
        <f t="shared" si="3"/>
        <v>8163.3</v>
      </c>
      <c r="C12" s="34">
        <f t="shared" si="4"/>
        <v>7467.92</v>
      </c>
      <c r="D12" s="34">
        <f t="shared" si="5"/>
        <v>695.38</v>
      </c>
      <c r="E12" s="93">
        <f t="shared" si="0"/>
        <v>7240.67</v>
      </c>
      <c r="F12" s="33">
        <v>30</v>
      </c>
      <c r="G12" s="34">
        <f t="shared" si="1"/>
        <v>227.25</v>
      </c>
      <c r="H12" s="34">
        <f t="shared" si="2"/>
        <v>44.86</v>
      </c>
      <c r="I12" s="34">
        <f t="shared" si="6"/>
        <v>272.11</v>
      </c>
    </row>
    <row r="13" spans="1:9" x14ac:dyDescent="0.2">
      <c r="A13" s="92">
        <v>40589</v>
      </c>
      <c r="B13" s="34">
        <f t="shared" si="3"/>
        <v>7891.19</v>
      </c>
      <c r="C13" s="34">
        <f t="shared" si="4"/>
        <v>7240.67</v>
      </c>
      <c r="D13" s="34">
        <f t="shared" si="5"/>
        <v>650.52</v>
      </c>
      <c r="E13" s="93">
        <f t="shared" si="0"/>
        <v>7011.93</v>
      </c>
      <c r="F13" s="33">
        <v>29</v>
      </c>
      <c r="G13" s="34">
        <f t="shared" si="1"/>
        <v>228.74</v>
      </c>
      <c r="H13" s="34">
        <f t="shared" si="2"/>
        <v>43.37</v>
      </c>
      <c r="I13" s="34">
        <f t="shared" si="6"/>
        <v>272.11</v>
      </c>
    </row>
    <row r="14" spans="1:9" x14ac:dyDescent="0.2">
      <c r="A14" s="92">
        <v>40617</v>
      </c>
      <c r="B14" s="34">
        <f t="shared" si="3"/>
        <v>7619.08</v>
      </c>
      <c r="C14" s="34">
        <f t="shared" si="4"/>
        <v>7011.93</v>
      </c>
      <c r="D14" s="34">
        <f t="shared" si="5"/>
        <v>607.15</v>
      </c>
      <c r="E14" s="93">
        <f t="shared" si="0"/>
        <v>6781.69</v>
      </c>
      <c r="F14" s="33">
        <v>28</v>
      </c>
      <c r="G14" s="34">
        <f t="shared" si="1"/>
        <v>230.24</v>
      </c>
      <c r="H14" s="34">
        <f t="shared" si="2"/>
        <v>41.87</v>
      </c>
      <c r="I14" s="34">
        <f t="shared" si="6"/>
        <v>272.11</v>
      </c>
    </row>
    <row r="15" spans="1:9" x14ac:dyDescent="0.2">
      <c r="A15" s="92">
        <v>40648</v>
      </c>
      <c r="B15" s="34">
        <f t="shared" si="3"/>
        <v>7346.97</v>
      </c>
      <c r="C15" s="34">
        <f t="shared" si="4"/>
        <v>6781.69</v>
      </c>
      <c r="D15" s="34">
        <f t="shared" si="5"/>
        <v>565.28</v>
      </c>
      <c r="E15" s="93">
        <f t="shared" si="0"/>
        <v>6549.96</v>
      </c>
      <c r="F15" s="33">
        <v>27</v>
      </c>
      <c r="G15" s="34">
        <f t="shared" si="1"/>
        <v>231.73</v>
      </c>
      <c r="H15" s="34">
        <f t="shared" si="2"/>
        <v>40.380000000000003</v>
      </c>
      <c r="I15" s="34">
        <f t="shared" si="6"/>
        <v>272.11</v>
      </c>
    </row>
    <row r="16" spans="1:9" x14ac:dyDescent="0.2">
      <c r="A16" s="92">
        <v>40678</v>
      </c>
      <c r="B16" s="34">
        <f t="shared" si="3"/>
        <v>7074.86</v>
      </c>
      <c r="C16" s="34">
        <f t="shared" si="4"/>
        <v>6549.96</v>
      </c>
      <c r="D16" s="34">
        <f t="shared" si="5"/>
        <v>524.9</v>
      </c>
      <c r="E16" s="93">
        <f t="shared" si="0"/>
        <v>6316.73</v>
      </c>
      <c r="F16" s="33">
        <v>26</v>
      </c>
      <c r="G16" s="34">
        <f t="shared" si="1"/>
        <v>233.23</v>
      </c>
      <c r="H16" s="34">
        <f t="shared" si="2"/>
        <v>38.880000000000003</v>
      </c>
      <c r="I16" s="34">
        <f t="shared" si="6"/>
        <v>272.11</v>
      </c>
    </row>
    <row r="17" spans="1:9" x14ac:dyDescent="0.2">
      <c r="A17" s="92">
        <v>40709</v>
      </c>
      <c r="B17" s="34">
        <f t="shared" si="3"/>
        <v>6802.75</v>
      </c>
      <c r="C17" s="34">
        <f t="shared" si="4"/>
        <v>6316.73</v>
      </c>
      <c r="D17" s="34">
        <f t="shared" si="5"/>
        <v>486.02</v>
      </c>
      <c r="E17" s="93">
        <f t="shared" si="0"/>
        <v>6082.01</v>
      </c>
      <c r="F17" s="33">
        <v>25</v>
      </c>
      <c r="G17" s="34">
        <f t="shared" si="1"/>
        <v>234.72</v>
      </c>
      <c r="H17" s="34">
        <f t="shared" si="2"/>
        <v>37.39</v>
      </c>
      <c r="I17" s="34">
        <f t="shared" si="6"/>
        <v>272.11</v>
      </c>
    </row>
    <row r="18" spans="1:9" x14ac:dyDescent="0.2">
      <c r="A18" s="88">
        <v>40739</v>
      </c>
      <c r="B18" s="38">
        <f t="shared" si="3"/>
        <v>6530.64</v>
      </c>
      <c r="C18" s="38">
        <f t="shared" si="4"/>
        <v>6082.01</v>
      </c>
      <c r="D18" s="38">
        <f t="shared" si="5"/>
        <v>448.63</v>
      </c>
      <c r="E18" s="90">
        <f t="shared" si="0"/>
        <v>5845.79</v>
      </c>
      <c r="F18" s="39">
        <v>24</v>
      </c>
      <c r="G18" s="38">
        <f t="shared" si="1"/>
        <v>236.22</v>
      </c>
      <c r="H18" s="38">
        <f t="shared" si="2"/>
        <v>35.89</v>
      </c>
      <c r="I18" s="38">
        <f t="shared" si="6"/>
        <v>272.11</v>
      </c>
    </row>
    <row r="19" spans="1:9" x14ac:dyDescent="0.2">
      <c r="A19" s="88">
        <v>40770</v>
      </c>
      <c r="B19" s="38">
        <f t="shared" si="3"/>
        <v>6258.53</v>
      </c>
      <c r="C19" s="38">
        <f t="shared" si="4"/>
        <v>5845.79</v>
      </c>
      <c r="D19" s="38">
        <f t="shared" si="5"/>
        <v>412.74</v>
      </c>
      <c r="E19" s="90">
        <f t="shared" si="0"/>
        <v>5608.08</v>
      </c>
      <c r="F19" s="94">
        <v>23</v>
      </c>
      <c r="G19" s="38">
        <f t="shared" si="1"/>
        <v>237.71</v>
      </c>
      <c r="H19" s="38">
        <f t="shared" si="2"/>
        <v>34.4</v>
      </c>
      <c r="I19" s="38">
        <f t="shared" si="6"/>
        <v>272.11</v>
      </c>
    </row>
    <row r="20" spans="1:9" x14ac:dyDescent="0.2">
      <c r="A20" s="88">
        <v>40801</v>
      </c>
      <c r="B20" s="38">
        <f t="shared" si="3"/>
        <v>5986.42</v>
      </c>
      <c r="C20" s="38">
        <f t="shared" si="4"/>
        <v>5608.08</v>
      </c>
      <c r="D20" s="38">
        <f t="shared" si="5"/>
        <v>378.34</v>
      </c>
      <c r="E20" s="90">
        <f t="shared" si="0"/>
        <v>5368.87</v>
      </c>
      <c r="F20" s="94">
        <v>22</v>
      </c>
      <c r="G20" s="38">
        <f t="shared" si="1"/>
        <v>239.21</v>
      </c>
      <c r="H20" s="38">
        <f t="shared" si="2"/>
        <v>32.9</v>
      </c>
      <c r="I20" s="38">
        <f t="shared" si="6"/>
        <v>272.11</v>
      </c>
    </row>
    <row r="21" spans="1:9" x14ac:dyDescent="0.2">
      <c r="A21" s="88">
        <v>40831</v>
      </c>
      <c r="B21" s="38">
        <f t="shared" si="3"/>
        <v>5714.31</v>
      </c>
      <c r="C21" s="38">
        <f t="shared" si="4"/>
        <v>5368.87</v>
      </c>
      <c r="D21" s="38">
        <f t="shared" si="5"/>
        <v>345.44</v>
      </c>
      <c r="E21" s="90">
        <f t="shared" si="0"/>
        <v>5128.16</v>
      </c>
      <c r="F21" s="94">
        <v>21</v>
      </c>
      <c r="G21" s="38">
        <f t="shared" si="1"/>
        <v>240.71</v>
      </c>
      <c r="H21" s="38">
        <f t="shared" si="2"/>
        <v>31.4</v>
      </c>
      <c r="I21" s="38">
        <f t="shared" si="6"/>
        <v>272.11</v>
      </c>
    </row>
    <row r="22" spans="1:9" x14ac:dyDescent="0.2">
      <c r="A22" s="88">
        <v>40862</v>
      </c>
      <c r="B22" s="38">
        <f t="shared" si="3"/>
        <v>5442.2</v>
      </c>
      <c r="C22" s="38">
        <f t="shared" si="4"/>
        <v>5128.16</v>
      </c>
      <c r="D22" s="38">
        <f t="shared" si="5"/>
        <v>314.04000000000002</v>
      </c>
      <c r="E22" s="90">
        <f t="shared" si="0"/>
        <v>4885.96</v>
      </c>
      <c r="F22" s="94">
        <v>20</v>
      </c>
      <c r="G22" s="38">
        <f t="shared" si="1"/>
        <v>242.2</v>
      </c>
      <c r="H22" s="38">
        <f t="shared" si="2"/>
        <v>29.91</v>
      </c>
      <c r="I22" s="38">
        <f t="shared" si="6"/>
        <v>272.11</v>
      </c>
    </row>
    <row r="23" spans="1:9" x14ac:dyDescent="0.2">
      <c r="A23" s="88">
        <v>40892</v>
      </c>
      <c r="B23" s="38">
        <f t="shared" si="3"/>
        <v>5170.09</v>
      </c>
      <c r="C23" s="38">
        <f t="shared" si="4"/>
        <v>4885.96</v>
      </c>
      <c r="D23" s="38">
        <f t="shared" si="5"/>
        <v>284.13</v>
      </c>
      <c r="E23" s="90">
        <f t="shared" si="0"/>
        <v>4642.26</v>
      </c>
      <c r="F23" s="94">
        <v>19</v>
      </c>
      <c r="G23" s="38">
        <f t="shared" si="1"/>
        <v>243.7</v>
      </c>
      <c r="H23" s="38">
        <f t="shared" si="2"/>
        <v>28.41</v>
      </c>
      <c r="I23" s="38">
        <f t="shared" si="6"/>
        <v>272.11</v>
      </c>
    </row>
    <row r="24" spans="1:9" x14ac:dyDescent="0.2">
      <c r="A24" s="88">
        <v>40923</v>
      </c>
      <c r="B24" s="38">
        <f t="shared" si="3"/>
        <v>4897.9799999999996</v>
      </c>
      <c r="C24" s="38">
        <f t="shared" si="4"/>
        <v>4642.26</v>
      </c>
      <c r="D24" s="38">
        <f t="shared" si="5"/>
        <v>255.72</v>
      </c>
      <c r="E24" s="90">
        <f t="shared" si="0"/>
        <v>4397.07</v>
      </c>
      <c r="F24" s="94">
        <v>18</v>
      </c>
      <c r="G24" s="38">
        <f t="shared" si="1"/>
        <v>245.19</v>
      </c>
      <c r="H24" s="38">
        <f t="shared" si="2"/>
        <v>26.92</v>
      </c>
      <c r="I24" s="38">
        <f t="shared" si="6"/>
        <v>272.11</v>
      </c>
    </row>
    <row r="25" spans="1:9" x14ac:dyDescent="0.2">
      <c r="A25" s="88">
        <v>40954</v>
      </c>
      <c r="B25" s="38">
        <f t="shared" si="3"/>
        <v>4625.87</v>
      </c>
      <c r="C25" s="38">
        <f t="shared" si="4"/>
        <v>4397.07</v>
      </c>
      <c r="D25" s="38">
        <f t="shared" si="5"/>
        <v>228.8</v>
      </c>
      <c r="E25" s="90">
        <f t="shared" si="0"/>
        <v>4150.38</v>
      </c>
      <c r="F25" s="94">
        <v>17</v>
      </c>
      <c r="G25" s="38">
        <f t="shared" si="1"/>
        <v>246.69</v>
      </c>
      <c r="H25" s="38">
        <f t="shared" si="2"/>
        <v>25.42</v>
      </c>
      <c r="I25" s="38">
        <f t="shared" si="6"/>
        <v>272.11</v>
      </c>
    </row>
    <row r="26" spans="1:9" x14ac:dyDescent="0.2">
      <c r="A26" s="88">
        <v>40983</v>
      </c>
      <c r="B26" s="38">
        <f t="shared" si="3"/>
        <v>4353.76</v>
      </c>
      <c r="C26" s="38">
        <f t="shared" si="4"/>
        <v>4150.38</v>
      </c>
      <c r="D26" s="38">
        <f t="shared" si="5"/>
        <v>203.38</v>
      </c>
      <c r="E26" s="90">
        <f t="shared" si="0"/>
        <v>3902.2</v>
      </c>
      <c r="F26" s="94">
        <v>16</v>
      </c>
      <c r="G26" s="38">
        <f t="shared" si="1"/>
        <v>248.18</v>
      </c>
      <c r="H26" s="38">
        <f t="shared" si="2"/>
        <v>23.93</v>
      </c>
      <c r="I26" s="38">
        <f t="shared" si="6"/>
        <v>272.11</v>
      </c>
    </row>
    <row r="27" spans="1:9" x14ac:dyDescent="0.2">
      <c r="A27" s="88">
        <v>41014</v>
      </c>
      <c r="B27" s="38">
        <f t="shared" si="3"/>
        <v>4081.65</v>
      </c>
      <c r="C27" s="38">
        <f t="shared" si="4"/>
        <v>3902.2</v>
      </c>
      <c r="D27" s="38">
        <f t="shared" si="5"/>
        <v>179.45</v>
      </c>
      <c r="E27" s="90">
        <f t="shared" si="0"/>
        <v>3652.52</v>
      </c>
      <c r="F27" s="94">
        <v>15</v>
      </c>
      <c r="G27" s="38">
        <f t="shared" si="1"/>
        <v>249.68</v>
      </c>
      <c r="H27" s="38">
        <f t="shared" si="2"/>
        <v>22.43</v>
      </c>
      <c r="I27" s="38">
        <f t="shared" si="6"/>
        <v>272.11</v>
      </c>
    </row>
    <row r="28" spans="1:9" x14ac:dyDescent="0.2">
      <c r="A28" s="88">
        <v>41044</v>
      </c>
      <c r="B28" s="38">
        <f t="shared" si="3"/>
        <v>3809.54</v>
      </c>
      <c r="C28" s="38">
        <f t="shared" si="4"/>
        <v>3652.52</v>
      </c>
      <c r="D28" s="38">
        <f t="shared" si="5"/>
        <v>157.02000000000001</v>
      </c>
      <c r="E28" s="90">
        <f t="shared" si="0"/>
        <v>3401.35</v>
      </c>
      <c r="F28" s="94">
        <v>14</v>
      </c>
      <c r="G28" s="38">
        <f t="shared" si="1"/>
        <v>251.17</v>
      </c>
      <c r="H28" s="38">
        <f t="shared" si="2"/>
        <v>20.94</v>
      </c>
      <c r="I28" s="38">
        <f t="shared" si="6"/>
        <v>272.11</v>
      </c>
    </row>
    <row r="29" spans="1:9" x14ac:dyDescent="0.2">
      <c r="A29" s="88">
        <v>41075</v>
      </c>
      <c r="B29" s="38">
        <f t="shared" si="3"/>
        <v>3537.43</v>
      </c>
      <c r="C29" s="38">
        <f t="shared" si="4"/>
        <v>3401.35</v>
      </c>
      <c r="D29" s="38">
        <f t="shared" si="5"/>
        <v>136.08000000000001</v>
      </c>
      <c r="E29" s="38">
        <f t="shared" si="0"/>
        <v>3148.68</v>
      </c>
      <c r="F29" s="39">
        <v>13</v>
      </c>
      <c r="G29" s="38">
        <f t="shared" si="1"/>
        <v>252.67</v>
      </c>
      <c r="H29" s="38">
        <f t="shared" si="2"/>
        <v>19.440000000000001</v>
      </c>
      <c r="I29" s="38">
        <f t="shared" si="6"/>
        <v>272.11</v>
      </c>
    </row>
    <row r="30" spans="1:9" x14ac:dyDescent="0.2">
      <c r="A30" s="92">
        <v>41105</v>
      </c>
      <c r="B30" s="34">
        <f t="shared" si="3"/>
        <v>3265.32</v>
      </c>
      <c r="C30" s="34">
        <f t="shared" si="4"/>
        <v>3148.68</v>
      </c>
      <c r="D30" s="34">
        <f t="shared" si="5"/>
        <v>116.64</v>
      </c>
      <c r="E30" s="93">
        <f t="shared" si="0"/>
        <v>2894.52</v>
      </c>
      <c r="F30" s="119">
        <v>12</v>
      </c>
      <c r="G30" s="34">
        <f t="shared" si="1"/>
        <v>254.16</v>
      </c>
      <c r="H30" s="34">
        <f t="shared" si="2"/>
        <v>17.95</v>
      </c>
      <c r="I30" s="34">
        <f t="shared" si="6"/>
        <v>272.11</v>
      </c>
    </row>
    <row r="31" spans="1:9" x14ac:dyDescent="0.2">
      <c r="A31" s="92">
        <v>41136</v>
      </c>
      <c r="B31" s="34">
        <f t="shared" si="3"/>
        <v>2993.21</v>
      </c>
      <c r="C31" s="34">
        <f t="shared" si="4"/>
        <v>2894.52</v>
      </c>
      <c r="D31" s="34">
        <f t="shared" si="5"/>
        <v>98.69</v>
      </c>
      <c r="E31" s="93">
        <f t="shared" si="0"/>
        <v>2638.86</v>
      </c>
      <c r="F31" s="119">
        <v>11</v>
      </c>
      <c r="G31" s="34">
        <f t="shared" si="1"/>
        <v>255.66</v>
      </c>
      <c r="H31" s="34">
        <f t="shared" si="2"/>
        <v>16.45</v>
      </c>
      <c r="I31" s="34">
        <f t="shared" si="6"/>
        <v>272.11</v>
      </c>
    </row>
    <row r="32" spans="1:9" x14ac:dyDescent="0.2">
      <c r="A32" s="92">
        <v>41167</v>
      </c>
      <c r="B32" s="34">
        <f t="shared" si="3"/>
        <v>2721.1</v>
      </c>
      <c r="C32" s="34">
        <f t="shared" si="4"/>
        <v>2638.86</v>
      </c>
      <c r="D32" s="34">
        <f t="shared" si="5"/>
        <v>82.24</v>
      </c>
      <c r="E32" s="34">
        <f t="shared" si="0"/>
        <v>2381.6999999999998</v>
      </c>
      <c r="F32" s="33">
        <v>10</v>
      </c>
      <c r="G32" s="34">
        <f t="shared" si="1"/>
        <v>257.16000000000003</v>
      </c>
      <c r="H32" s="34">
        <f t="shared" si="2"/>
        <v>14.95</v>
      </c>
      <c r="I32" s="34">
        <f t="shared" si="6"/>
        <v>272.11</v>
      </c>
    </row>
    <row r="33" spans="1:9" x14ac:dyDescent="0.2">
      <c r="A33" s="92">
        <v>41197</v>
      </c>
      <c r="B33" s="34">
        <f t="shared" si="3"/>
        <v>2448.9899999999998</v>
      </c>
      <c r="C33" s="34">
        <f t="shared" si="4"/>
        <v>2381.6999999999998</v>
      </c>
      <c r="D33" s="34">
        <f t="shared" si="5"/>
        <v>67.290000000000006</v>
      </c>
      <c r="E33" s="93">
        <f t="shared" si="0"/>
        <v>2123.0500000000002</v>
      </c>
      <c r="F33" s="119">
        <v>9</v>
      </c>
      <c r="G33" s="34">
        <f t="shared" si="1"/>
        <v>258.64999999999998</v>
      </c>
      <c r="H33" s="34">
        <f t="shared" si="2"/>
        <v>13.46</v>
      </c>
      <c r="I33" s="34">
        <f t="shared" si="6"/>
        <v>272.11</v>
      </c>
    </row>
    <row r="34" spans="1:9" x14ac:dyDescent="0.2">
      <c r="A34" s="92">
        <v>41228</v>
      </c>
      <c r="B34" s="34">
        <f t="shared" si="3"/>
        <v>2176.88</v>
      </c>
      <c r="C34" s="34">
        <f t="shared" si="4"/>
        <v>2123.0500000000002</v>
      </c>
      <c r="D34" s="34">
        <f t="shared" si="5"/>
        <v>53.83</v>
      </c>
      <c r="E34" s="34">
        <f t="shared" si="0"/>
        <v>1862.9</v>
      </c>
      <c r="F34" s="33">
        <v>8</v>
      </c>
      <c r="G34" s="34">
        <f t="shared" si="1"/>
        <v>260.14999999999998</v>
      </c>
      <c r="H34" s="34">
        <f t="shared" si="2"/>
        <v>11.96</v>
      </c>
      <c r="I34" s="34">
        <f t="shared" si="6"/>
        <v>272.11</v>
      </c>
    </row>
    <row r="35" spans="1:9" x14ac:dyDescent="0.2">
      <c r="A35" s="92">
        <v>41258</v>
      </c>
      <c r="B35" s="34">
        <f t="shared" si="3"/>
        <v>1904.77</v>
      </c>
      <c r="C35" s="34">
        <f t="shared" si="4"/>
        <v>1862.9</v>
      </c>
      <c r="D35" s="34">
        <f t="shared" si="5"/>
        <v>41.87</v>
      </c>
      <c r="E35" s="93">
        <f t="shared" si="0"/>
        <v>1601.26</v>
      </c>
      <c r="F35" s="119">
        <v>7</v>
      </c>
      <c r="G35" s="34">
        <f t="shared" si="1"/>
        <v>261.64</v>
      </c>
      <c r="H35" s="34">
        <f t="shared" si="2"/>
        <v>10.47</v>
      </c>
      <c r="I35" s="34">
        <f t="shared" si="6"/>
        <v>272.11</v>
      </c>
    </row>
    <row r="36" spans="1:9" x14ac:dyDescent="0.2">
      <c r="A36" s="92">
        <v>41289</v>
      </c>
      <c r="B36" s="34">
        <f t="shared" si="3"/>
        <v>1632.66</v>
      </c>
      <c r="C36" s="34">
        <f t="shared" si="4"/>
        <v>1601.26</v>
      </c>
      <c r="D36" s="34">
        <f t="shared" si="5"/>
        <v>31.4</v>
      </c>
      <c r="E36" s="93">
        <f t="shared" si="0"/>
        <v>1338.12</v>
      </c>
      <c r="F36" s="119">
        <v>6</v>
      </c>
      <c r="G36" s="34">
        <f t="shared" si="1"/>
        <v>263.14</v>
      </c>
      <c r="H36" s="34">
        <f t="shared" si="2"/>
        <v>8.9700000000000006</v>
      </c>
      <c r="I36" s="34">
        <f t="shared" si="6"/>
        <v>272.11</v>
      </c>
    </row>
    <row r="37" spans="1:9" x14ac:dyDescent="0.2">
      <c r="A37" s="92">
        <v>41320</v>
      </c>
      <c r="B37" s="34">
        <f t="shared" si="3"/>
        <v>1360.55</v>
      </c>
      <c r="C37" s="34">
        <f t="shared" si="4"/>
        <v>1338.12</v>
      </c>
      <c r="D37" s="34">
        <f t="shared" si="5"/>
        <v>22.43</v>
      </c>
      <c r="E37" s="93">
        <f t="shared" si="0"/>
        <v>1073.49</v>
      </c>
      <c r="F37" s="119">
        <v>5</v>
      </c>
      <c r="G37" s="34">
        <f t="shared" si="1"/>
        <v>264.63</v>
      </c>
      <c r="H37" s="34">
        <f t="shared" si="2"/>
        <v>7.48</v>
      </c>
      <c r="I37" s="34">
        <f t="shared" si="6"/>
        <v>272.11</v>
      </c>
    </row>
    <row r="38" spans="1:9" x14ac:dyDescent="0.2">
      <c r="A38" s="92">
        <v>41348</v>
      </c>
      <c r="B38" s="34">
        <f t="shared" si="3"/>
        <v>1088.44</v>
      </c>
      <c r="C38" s="34">
        <f t="shared" si="4"/>
        <v>1073.49</v>
      </c>
      <c r="D38" s="34">
        <f t="shared" si="5"/>
        <v>14.95</v>
      </c>
      <c r="E38" s="34">
        <f>+C38-G38</f>
        <v>807.36</v>
      </c>
      <c r="F38" s="33">
        <v>4</v>
      </c>
      <c r="G38" s="34">
        <f>I38-H38</f>
        <v>266.13</v>
      </c>
      <c r="H38" s="34">
        <f>ROUND($D$6*F38/$F$5,2)</f>
        <v>5.98</v>
      </c>
      <c r="I38" s="34">
        <f t="shared" si="6"/>
        <v>272.11</v>
      </c>
    </row>
    <row r="39" spans="1:9" x14ac:dyDescent="0.2">
      <c r="A39" s="92">
        <v>41379</v>
      </c>
      <c r="B39" s="34">
        <f>+C39+D39</f>
        <v>816.33</v>
      </c>
      <c r="C39" s="34">
        <f>+E38</f>
        <v>807.36</v>
      </c>
      <c r="D39" s="34">
        <f>+D38-H38</f>
        <v>8.9700000000000006</v>
      </c>
      <c r="E39" s="93">
        <f>+C39-G39</f>
        <v>539.74</v>
      </c>
      <c r="F39" s="119">
        <v>3</v>
      </c>
      <c r="G39" s="34">
        <f>I39-H39</f>
        <v>267.62</v>
      </c>
      <c r="H39" s="34">
        <f>ROUND($D$6*F39/$F$5,2)</f>
        <v>4.49</v>
      </c>
      <c r="I39" s="34">
        <f>+I38</f>
        <v>272.11</v>
      </c>
    </row>
    <row r="40" spans="1:9" x14ac:dyDescent="0.2">
      <c r="A40" s="92">
        <v>41409</v>
      </c>
      <c r="B40" s="34">
        <f>+C40+D40</f>
        <v>544.22</v>
      </c>
      <c r="C40" s="34">
        <f>+E39</f>
        <v>539.74</v>
      </c>
      <c r="D40" s="34">
        <f>+D39-H39</f>
        <v>4.4800000000000004</v>
      </c>
      <c r="E40" s="34">
        <f>+C40-G40</f>
        <v>270.62</v>
      </c>
      <c r="F40" s="33">
        <v>2</v>
      </c>
      <c r="G40" s="34">
        <f>I40-H40</f>
        <v>269.12</v>
      </c>
      <c r="H40" s="34">
        <f>ROUND($D$6*F40/$F$5,2)</f>
        <v>2.99</v>
      </c>
      <c r="I40" s="34">
        <f>+I39</f>
        <v>272.11</v>
      </c>
    </row>
    <row r="41" spans="1:9" x14ac:dyDescent="0.2">
      <c r="A41" s="92">
        <v>41440</v>
      </c>
      <c r="B41" s="34">
        <f>+C41+D41</f>
        <v>272.11</v>
      </c>
      <c r="C41" s="34">
        <f>+E40</f>
        <v>270.62</v>
      </c>
      <c r="D41" s="34">
        <f>+D40-H40</f>
        <v>1.49</v>
      </c>
      <c r="E41" s="93">
        <f>+C41-G41</f>
        <v>0</v>
      </c>
      <c r="F41" s="119">
        <v>1</v>
      </c>
      <c r="G41" s="34">
        <f>I41-H41</f>
        <v>270.62</v>
      </c>
      <c r="H41" s="34">
        <v>1.49</v>
      </c>
      <c r="I41" s="34">
        <f>+I40</f>
        <v>272.11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fitToPage="1"/>
  </sheetPr>
  <dimension ref="A1:I34"/>
  <sheetViews>
    <sheetView showGridLines="0" topLeftCell="A10" workbookViewId="0">
      <selection activeCell="G39" sqref="G39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68</v>
      </c>
      <c r="E1" s="33" t="s">
        <v>42</v>
      </c>
      <c r="F1" s="33"/>
      <c r="G1" s="85" t="s">
        <v>55</v>
      </c>
      <c r="H1" s="58">
        <f>12*(RATE(F6,-I6,C6))</f>
        <v>6.0100000000000001E-2</v>
      </c>
      <c r="I1" s="33"/>
    </row>
    <row r="2" spans="1:9" ht="15.75" x14ac:dyDescent="0.25">
      <c r="A2" s="82"/>
      <c r="E2" s="33"/>
      <c r="F2" s="33"/>
      <c r="G2" s="85" t="s">
        <v>56</v>
      </c>
      <c r="H2" s="91">
        <f>((D6)/(F6/12))/C6</f>
        <v>3.1800000000000002E-2</v>
      </c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SUM(F6:F34)</f>
        <v>638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40405</v>
      </c>
      <c r="B6" s="34">
        <f>I6*F6</f>
        <v>14896.08</v>
      </c>
      <c r="C6" s="34">
        <v>13600</v>
      </c>
      <c r="D6" s="34">
        <f>B6-C6</f>
        <v>1296.08</v>
      </c>
      <c r="E6" s="93">
        <f t="shared" ref="E6:E34" si="0">+C6-G6</f>
        <v>13259.35</v>
      </c>
      <c r="F6" s="33">
        <v>36</v>
      </c>
      <c r="G6" s="34">
        <f t="shared" ref="G6:G33" si="1">I6-H6</f>
        <v>340.65</v>
      </c>
      <c r="H6" s="34">
        <f t="shared" ref="H6:H33" si="2">ROUND($D$6*F6/$F$5,2)</f>
        <v>73.13</v>
      </c>
      <c r="I6" s="34">
        <v>413.78</v>
      </c>
    </row>
    <row r="7" spans="1:9" x14ac:dyDescent="0.2">
      <c r="A7" s="92">
        <v>40436</v>
      </c>
      <c r="B7" s="34">
        <f t="shared" ref="B7:B34" si="3">+C7+D7</f>
        <v>14482.3</v>
      </c>
      <c r="C7" s="34">
        <f t="shared" ref="C7:C34" si="4">+E6</f>
        <v>13259.35</v>
      </c>
      <c r="D7" s="34">
        <f t="shared" ref="D7:D34" si="5">+D6-H6</f>
        <v>1222.95</v>
      </c>
      <c r="E7" s="93">
        <f t="shared" si="0"/>
        <v>12916.67</v>
      </c>
      <c r="F7" s="33">
        <v>35</v>
      </c>
      <c r="G7" s="34">
        <f t="shared" si="1"/>
        <v>342.68</v>
      </c>
      <c r="H7" s="34">
        <f t="shared" si="2"/>
        <v>71.099999999999994</v>
      </c>
      <c r="I7" s="34">
        <f t="shared" ref="I7:I34" si="6">+I6</f>
        <v>413.78</v>
      </c>
    </row>
    <row r="8" spans="1:9" x14ac:dyDescent="0.2">
      <c r="A8" s="92">
        <v>40466</v>
      </c>
      <c r="B8" s="34">
        <f t="shared" si="3"/>
        <v>14068.52</v>
      </c>
      <c r="C8" s="34">
        <f t="shared" si="4"/>
        <v>12916.67</v>
      </c>
      <c r="D8" s="34">
        <f t="shared" si="5"/>
        <v>1151.8499999999999</v>
      </c>
      <c r="E8" s="93">
        <f t="shared" si="0"/>
        <v>12571.96</v>
      </c>
      <c r="F8" s="33">
        <v>34</v>
      </c>
      <c r="G8" s="34">
        <f t="shared" si="1"/>
        <v>344.71</v>
      </c>
      <c r="H8" s="34">
        <f t="shared" si="2"/>
        <v>69.069999999999993</v>
      </c>
      <c r="I8" s="34">
        <f t="shared" si="6"/>
        <v>413.78</v>
      </c>
    </row>
    <row r="9" spans="1:9" x14ac:dyDescent="0.2">
      <c r="A9" s="92">
        <v>40497</v>
      </c>
      <c r="B9" s="34">
        <f t="shared" si="3"/>
        <v>13654.74</v>
      </c>
      <c r="C9" s="34">
        <f t="shared" si="4"/>
        <v>12571.96</v>
      </c>
      <c r="D9" s="34">
        <f t="shared" si="5"/>
        <v>1082.78</v>
      </c>
      <c r="E9" s="93">
        <f t="shared" si="0"/>
        <v>12225.22</v>
      </c>
      <c r="F9" s="33">
        <v>33</v>
      </c>
      <c r="G9" s="34">
        <f t="shared" si="1"/>
        <v>346.74</v>
      </c>
      <c r="H9" s="34">
        <f t="shared" si="2"/>
        <v>67.040000000000006</v>
      </c>
      <c r="I9" s="34">
        <f t="shared" si="6"/>
        <v>413.78</v>
      </c>
    </row>
    <row r="10" spans="1:9" x14ac:dyDescent="0.2">
      <c r="A10" s="92">
        <v>40527</v>
      </c>
      <c r="B10" s="34">
        <f t="shared" si="3"/>
        <v>13240.96</v>
      </c>
      <c r="C10" s="34">
        <f t="shared" si="4"/>
        <v>12225.22</v>
      </c>
      <c r="D10" s="34">
        <f t="shared" si="5"/>
        <v>1015.74</v>
      </c>
      <c r="E10" s="93">
        <f t="shared" si="0"/>
        <v>11876.45</v>
      </c>
      <c r="F10" s="33">
        <v>32</v>
      </c>
      <c r="G10" s="34">
        <f t="shared" si="1"/>
        <v>348.77</v>
      </c>
      <c r="H10" s="34">
        <f t="shared" si="2"/>
        <v>65.010000000000005</v>
      </c>
      <c r="I10" s="34">
        <f t="shared" si="6"/>
        <v>413.78</v>
      </c>
    </row>
    <row r="11" spans="1:9" x14ac:dyDescent="0.2">
      <c r="A11" s="92">
        <v>40558</v>
      </c>
      <c r="B11" s="34">
        <f t="shared" si="3"/>
        <v>12827.18</v>
      </c>
      <c r="C11" s="34">
        <f t="shared" si="4"/>
        <v>11876.45</v>
      </c>
      <c r="D11" s="34">
        <f t="shared" si="5"/>
        <v>950.73</v>
      </c>
      <c r="E11" s="93">
        <f t="shared" si="0"/>
        <v>11525.65</v>
      </c>
      <c r="F11" s="33">
        <v>31</v>
      </c>
      <c r="G11" s="34">
        <f t="shared" si="1"/>
        <v>350.8</v>
      </c>
      <c r="H11" s="34">
        <f t="shared" si="2"/>
        <v>62.98</v>
      </c>
      <c r="I11" s="34">
        <f t="shared" si="6"/>
        <v>413.78</v>
      </c>
    </row>
    <row r="12" spans="1:9" x14ac:dyDescent="0.2">
      <c r="A12" s="92">
        <v>40589</v>
      </c>
      <c r="B12" s="34">
        <f t="shared" si="3"/>
        <v>12413.4</v>
      </c>
      <c r="C12" s="34">
        <f t="shared" si="4"/>
        <v>11525.65</v>
      </c>
      <c r="D12" s="34">
        <f t="shared" si="5"/>
        <v>887.75</v>
      </c>
      <c r="E12" s="93">
        <f t="shared" si="0"/>
        <v>11172.81</v>
      </c>
      <c r="F12" s="33">
        <v>30</v>
      </c>
      <c r="G12" s="34">
        <f t="shared" si="1"/>
        <v>352.84</v>
      </c>
      <c r="H12" s="34">
        <f t="shared" si="2"/>
        <v>60.94</v>
      </c>
      <c r="I12" s="34">
        <f t="shared" si="6"/>
        <v>413.78</v>
      </c>
    </row>
    <row r="13" spans="1:9" x14ac:dyDescent="0.2">
      <c r="A13" s="92">
        <v>40617</v>
      </c>
      <c r="B13" s="34">
        <f t="shared" si="3"/>
        <v>11999.62</v>
      </c>
      <c r="C13" s="34">
        <f t="shared" si="4"/>
        <v>11172.81</v>
      </c>
      <c r="D13" s="34">
        <f t="shared" si="5"/>
        <v>826.81</v>
      </c>
      <c r="E13" s="93">
        <f t="shared" si="0"/>
        <v>10817.94</v>
      </c>
      <c r="F13" s="33">
        <v>29</v>
      </c>
      <c r="G13" s="34">
        <f t="shared" si="1"/>
        <v>354.87</v>
      </c>
      <c r="H13" s="34">
        <f t="shared" si="2"/>
        <v>58.91</v>
      </c>
      <c r="I13" s="34">
        <f t="shared" si="6"/>
        <v>413.78</v>
      </c>
    </row>
    <row r="14" spans="1:9" x14ac:dyDescent="0.2">
      <c r="A14" s="92">
        <v>40648</v>
      </c>
      <c r="B14" s="34">
        <f t="shared" si="3"/>
        <v>11585.84</v>
      </c>
      <c r="C14" s="34">
        <f t="shared" si="4"/>
        <v>10817.94</v>
      </c>
      <c r="D14" s="34">
        <f t="shared" si="5"/>
        <v>767.9</v>
      </c>
      <c r="E14" s="93">
        <f t="shared" si="0"/>
        <v>10461.040000000001</v>
      </c>
      <c r="F14" s="33">
        <v>28</v>
      </c>
      <c r="G14" s="34">
        <f t="shared" si="1"/>
        <v>356.9</v>
      </c>
      <c r="H14" s="34">
        <f t="shared" si="2"/>
        <v>56.88</v>
      </c>
      <c r="I14" s="34">
        <f t="shared" si="6"/>
        <v>413.78</v>
      </c>
    </row>
    <row r="15" spans="1:9" x14ac:dyDescent="0.2">
      <c r="A15" s="92">
        <v>40678</v>
      </c>
      <c r="B15" s="34">
        <f t="shared" si="3"/>
        <v>11172.06</v>
      </c>
      <c r="C15" s="34">
        <f t="shared" si="4"/>
        <v>10461.040000000001</v>
      </c>
      <c r="D15" s="34">
        <f t="shared" si="5"/>
        <v>711.02</v>
      </c>
      <c r="E15" s="93">
        <f t="shared" si="0"/>
        <v>10102.11</v>
      </c>
      <c r="F15" s="33">
        <v>27</v>
      </c>
      <c r="G15" s="34">
        <f t="shared" si="1"/>
        <v>358.93</v>
      </c>
      <c r="H15" s="34">
        <f t="shared" si="2"/>
        <v>54.85</v>
      </c>
      <c r="I15" s="34">
        <f t="shared" si="6"/>
        <v>413.78</v>
      </c>
    </row>
    <row r="16" spans="1:9" x14ac:dyDescent="0.2">
      <c r="A16" s="92">
        <v>40709</v>
      </c>
      <c r="B16" s="34">
        <f t="shared" si="3"/>
        <v>10758.28</v>
      </c>
      <c r="C16" s="34">
        <f t="shared" si="4"/>
        <v>10102.11</v>
      </c>
      <c r="D16" s="34">
        <f t="shared" si="5"/>
        <v>656.17</v>
      </c>
      <c r="E16" s="93">
        <f t="shared" si="0"/>
        <v>9741.15</v>
      </c>
      <c r="F16" s="33">
        <v>26</v>
      </c>
      <c r="G16" s="34">
        <f t="shared" si="1"/>
        <v>360.96</v>
      </c>
      <c r="H16" s="34">
        <f t="shared" si="2"/>
        <v>52.82</v>
      </c>
      <c r="I16" s="34">
        <f t="shared" si="6"/>
        <v>413.78</v>
      </c>
    </row>
    <row r="17" spans="1:9" x14ac:dyDescent="0.2">
      <c r="A17" s="88">
        <v>40739</v>
      </c>
      <c r="B17" s="38">
        <f t="shared" si="3"/>
        <v>10344.5</v>
      </c>
      <c r="C17" s="38">
        <f t="shared" si="4"/>
        <v>9741.15</v>
      </c>
      <c r="D17" s="38">
        <f t="shared" si="5"/>
        <v>603.35</v>
      </c>
      <c r="E17" s="90">
        <f t="shared" si="0"/>
        <v>9378.16</v>
      </c>
      <c r="F17" s="39">
        <v>25</v>
      </c>
      <c r="G17" s="38">
        <f t="shared" si="1"/>
        <v>362.99</v>
      </c>
      <c r="H17" s="38">
        <f t="shared" si="2"/>
        <v>50.79</v>
      </c>
      <c r="I17" s="38">
        <f t="shared" si="6"/>
        <v>413.78</v>
      </c>
    </row>
    <row r="18" spans="1:9" x14ac:dyDescent="0.2">
      <c r="A18" s="88">
        <v>40770</v>
      </c>
      <c r="B18" s="38">
        <f t="shared" si="3"/>
        <v>9930.7199999999993</v>
      </c>
      <c r="C18" s="38">
        <f t="shared" si="4"/>
        <v>9378.16</v>
      </c>
      <c r="D18" s="38">
        <f t="shared" si="5"/>
        <v>552.55999999999995</v>
      </c>
      <c r="E18" s="90">
        <f t="shared" si="0"/>
        <v>9013.14</v>
      </c>
      <c r="F18" s="39">
        <v>24</v>
      </c>
      <c r="G18" s="38">
        <f t="shared" si="1"/>
        <v>365.02</v>
      </c>
      <c r="H18" s="38">
        <f t="shared" si="2"/>
        <v>48.76</v>
      </c>
      <c r="I18" s="38">
        <f t="shared" si="6"/>
        <v>413.78</v>
      </c>
    </row>
    <row r="19" spans="1:9" x14ac:dyDescent="0.2">
      <c r="A19" s="88">
        <v>40801</v>
      </c>
      <c r="B19" s="38">
        <f t="shared" si="3"/>
        <v>9516.94</v>
      </c>
      <c r="C19" s="38">
        <f t="shared" si="4"/>
        <v>9013.14</v>
      </c>
      <c r="D19" s="38">
        <f t="shared" si="5"/>
        <v>503.8</v>
      </c>
      <c r="E19" s="90">
        <f t="shared" si="0"/>
        <v>8646.08</v>
      </c>
      <c r="F19" s="94">
        <v>23</v>
      </c>
      <c r="G19" s="38">
        <f t="shared" si="1"/>
        <v>367.06</v>
      </c>
      <c r="H19" s="38">
        <f t="shared" si="2"/>
        <v>46.72</v>
      </c>
      <c r="I19" s="38">
        <f t="shared" si="6"/>
        <v>413.78</v>
      </c>
    </row>
    <row r="20" spans="1:9" x14ac:dyDescent="0.2">
      <c r="A20" s="88">
        <v>40831</v>
      </c>
      <c r="B20" s="38">
        <f t="shared" si="3"/>
        <v>9103.16</v>
      </c>
      <c r="C20" s="38">
        <f t="shared" si="4"/>
        <v>8646.08</v>
      </c>
      <c r="D20" s="38">
        <f t="shared" si="5"/>
        <v>457.08</v>
      </c>
      <c r="E20" s="90">
        <f t="shared" si="0"/>
        <v>8276.99</v>
      </c>
      <c r="F20" s="94">
        <v>22</v>
      </c>
      <c r="G20" s="38">
        <f t="shared" si="1"/>
        <v>369.09</v>
      </c>
      <c r="H20" s="38">
        <f t="shared" si="2"/>
        <v>44.69</v>
      </c>
      <c r="I20" s="38">
        <f t="shared" si="6"/>
        <v>413.78</v>
      </c>
    </row>
    <row r="21" spans="1:9" x14ac:dyDescent="0.2">
      <c r="A21" s="88">
        <v>40862</v>
      </c>
      <c r="B21" s="38">
        <f t="shared" si="3"/>
        <v>8689.3799999999992</v>
      </c>
      <c r="C21" s="38">
        <f t="shared" si="4"/>
        <v>8276.99</v>
      </c>
      <c r="D21" s="38">
        <f t="shared" si="5"/>
        <v>412.39</v>
      </c>
      <c r="E21" s="90">
        <f t="shared" si="0"/>
        <v>7905.87</v>
      </c>
      <c r="F21" s="94">
        <v>21</v>
      </c>
      <c r="G21" s="38">
        <f t="shared" si="1"/>
        <v>371.12</v>
      </c>
      <c r="H21" s="38">
        <f t="shared" si="2"/>
        <v>42.66</v>
      </c>
      <c r="I21" s="38">
        <f t="shared" si="6"/>
        <v>413.78</v>
      </c>
    </row>
    <row r="22" spans="1:9" x14ac:dyDescent="0.2">
      <c r="A22" s="88">
        <v>40892</v>
      </c>
      <c r="B22" s="38">
        <f t="shared" si="3"/>
        <v>8275.6</v>
      </c>
      <c r="C22" s="38">
        <f t="shared" si="4"/>
        <v>7905.87</v>
      </c>
      <c r="D22" s="38">
        <f t="shared" si="5"/>
        <v>369.73</v>
      </c>
      <c r="E22" s="90">
        <f t="shared" si="0"/>
        <v>7532.72</v>
      </c>
      <c r="F22" s="94">
        <v>20</v>
      </c>
      <c r="G22" s="38">
        <f t="shared" si="1"/>
        <v>373.15</v>
      </c>
      <c r="H22" s="38">
        <f t="shared" si="2"/>
        <v>40.630000000000003</v>
      </c>
      <c r="I22" s="38">
        <f t="shared" si="6"/>
        <v>413.78</v>
      </c>
    </row>
    <row r="23" spans="1:9" x14ac:dyDescent="0.2">
      <c r="A23" s="88">
        <v>40923</v>
      </c>
      <c r="B23" s="38">
        <f t="shared" si="3"/>
        <v>7861.82</v>
      </c>
      <c r="C23" s="38">
        <f t="shared" si="4"/>
        <v>7532.72</v>
      </c>
      <c r="D23" s="38">
        <f t="shared" si="5"/>
        <v>329.1</v>
      </c>
      <c r="E23" s="90">
        <f t="shared" si="0"/>
        <v>7157.54</v>
      </c>
      <c r="F23" s="94">
        <v>19</v>
      </c>
      <c r="G23" s="38">
        <f t="shared" si="1"/>
        <v>375.18</v>
      </c>
      <c r="H23" s="38">
        <f t="shared" si="2"/>
        <v>38.6</v>
      </c>
      <c r="I23" s="38">
        <f t="shared" si="6"/>
        <v>413.78</v>
      </c>
    </row>
    <row r="24" spans="1:9" x14ac:dyDescent="0.2">
      <c r="A24" s="88">
        <v>40954</v>
      </c>
      <c r="B24" s="38">
        <f t="shared" si="3"/>
        <v>7448.04</v>
      </c>
      <c r="C24" s="38">
        <f t="shared" si="4"/>
        <v>7157.54</v>
      </c>
      <c r="D24" s="38">
        <f t="shared" si="5"/>
        <v>290.5</v>
      </c>
      <c r="E24" s="90">
        <f t="shared" si="0"/>
        <v>6780.33</v>
      </c>
      <c r="F24" s="94">
        <v>18</v>
      </c>
      <c r="G24" s="38">
        <f t="shared" si="1"/>
        <v>377.21</v>
      </c>
      <c r="H24" s="38">
        <f t="shared" si="2"/>
        <v>36.57</v>
      </c>
      <c r="I24" s="38">
        <f t="shared" si="6"/>
        <v>413.78</v>
      </c>
    </row>
    <row r="25" spans="1:9" x14ac:dyDescent="0.2">
      <c r="A25" s="88">
        <v>40983</v>
      </c>
      <c r="B25" s="38">
        <f t="shared" si="3"/>
        <v>7034.26</v>
      </c>
      <c r="C25" s="38">
        <f t="shared" si="4"/>
        <v>6780.33</v>
      </c>
      <c r="D25" s="38">
        <f t="shared" si="5"/>
        <v>253.93</v>
      </c>
      <c r="E25" s="90">
        <f t="shared" si="0"/>
        <v>6401.09</v>
      </c>
      <c r="F25" s="94">
        <v>17</v>
      </c>
      <c r="G25" s="38">
        <f t="shared" si="1"/>
        <v>379.24</v>
      </c>
      <c r="H25" s="38">
        <f t="shared" si="2"/>
        <v>34.54</v>
      </c>
      <c r="I25" s="38">
        <f t="shared" si="6"/>
        <v>413.78</v>
      </c>
    </row>
    <row r="26" spans="1:9" x14ac:dyDescent="0.2">
      <c r="A26" s="88">
        <v>41014</v>
      </c>
      <c r="B26" s="38">
        <f t="shared" si="3"/>
        <v>6620.48</v>
      </c>
      <c r="C26" s="38">
        <f t="shared" si="4"/>
        <v>6401.09</v>
      </c>
      <c r="D26" s="38">
        <f t="shared" si="5"/>
        <v>219.39</v>
      </c>
      <c r="E26" s="90">
        <f t="shared" si="0"/>
        <v>6019.81</v>
      </c>
      <c r="F26" s="94">
        <v>16</v>
      </c>
      <c r="G26" s="38">
        <f t="shared" si="1"/>
        <v>381.28</v>
      </c>
      <c r="H26" s="38">
        <f t="shared" si="2"/>
        <v>32.5</v>
      </c>
      <c r="I26" s="38">
        <f t="shared" si="6"/>
        <v>413.78</v>
      </c>
    </row>
    <row r="27" spans="1:9" x14ac:dyDescent="0.2">
      <c r="A27" s="88">
        <v>41044</v>
      </c>
      <c r="B27" s="38">
        <f t="shared" si="3"/>
        <v>6206.7</v>
      </c>
      <c r="C27" s="38">
        <f t="shared" si="4"/>
        <v>6019.81</v>
      </c>
      <c r="D27" s="38">
        <f t="shared" si="5"/>
        <v>186.89</v>
      </c>
      <c r="E27" s="90">
        <f t="shared" si="0"/>
        <v>5636.5</v>
      </c>
      <c r="F27" s="94">
        <v>15</v>
      </c>
      <c r="G27" s="38">
        <f t="shared" si="1"/>
        <v>383.31</v>
      </c>
      <c r="H27" s="38">
        <f t="shared" si="2"/>
        <v>30.47</v>
      </c>
      <c r="I27" s="38">
        <f t="shared" si="6"/>
        <v>413.78</v>
      </c>
    </row>
    <row r="28" spans="1:9" x14ac:dyDescent="0.2">
      <c r="A28" s="88">
        <v>41075</v>
      </c>
      <c r="B28" s="38">
        <f t="shared" si="3"/>
        <v>5792.92</v>
      </c>
      <c r="C28" s="38">
        <f t="shared" si="4"/>
        <v>5636.5</v>
      </c>
      <c r="D28" s="38">
        <f t="shared" si="5"/>
        <v>156.41999999999999</v>
      </c>
      <c r="E28" s="38">
        <f t="shared" si="0"/>
        <v>5251.16</v>
      </c>
      <c r="F28" s="39">
        <v>14</v>
      </c>
      <c r="G28" s="38">
        <f t="shared" si="1"/>
        <v>385.34</v>
      </c>
      <c r="H28" s="38">
        <f t="shared" si="2"/>
        <v>28.44</v>
      </c>
      <c r="I28" s="38">
        <f t="shared" si="6"/>
        <v>413.78</v>
      </c>
    </row>
    <row r="29" spans="1:9" x14ac:dyDescent="0.2">
      <c r="A29" s="92">
        <v>41105</v>
      </c>
      <c r="B29" s="34">
        <f t="shared" si="3"/>
        <v>5379.14</v>
      </c>
      <c r="C29" s="34">
        <f t="shared" si="4"/>
        <v>5251.16</v>
      </c>
      <c r="D29" s="34">
        <f t="shared" si="5"/>
        <v>127.98</v>
      </c>
      <c r="E29" s="93">
        <f t="shared" si="0"/>
        <v>4863.79</v>
      </c>
      <c r="F29" s="119">
        <v>13</v>
      </c>
      <c r="G29" s="34">
        <f t="shared" si="1"/>
        <v>387.37</v>
      </c>
      <c r="H29" s="34">
        <f t="shared" si="2"/>
        <v>26.41</v>
      </c>
      <c r="I29" s="34">
        <f t="shared" si="6"/>
        <v>413.78</v>
      </c>
    </row>
    <row r="30" spans="1:9" x14ac:dyDescent="0.2">
      <c r="A30" s="92">
        <v>41136</v>
      </c>
      <c r="B30" s="34">
        <f t="shared" si="3"/>
        <v>4965.3599999999997</v>
      </c>
      <c r="C30" s="34">
        <f t="shared" si="4"/>
        <v>4863.79</v>
      </c>
      <c r="D30" s="34">
        <f t="shared" si="5"/>
        <v>101.57</v>
      </c>
      <c r="E30" s="93">
        <f t="shared" si="0"/>
        <v>4474.3900000000003</v>
      </c>
      <c r="F30" s="119">
        <v>12</v>
      </c>
      <c r="G30" s="34">
        <f t="shared" si="1"/>
        <v>389.4</v>
      </c>
      <c r="H30" s="34">
        <f t="shared" si="2"/>
        <v>24.38</v>
      </c>
      <c r="I30" s="34">
        <f t="shared" si="6"/>
        <v>413.78</v>
      </c>
    </row>
    <row r="31" spans="1:9" x14ac:dyDescent="0.2">
      <c r="A31" s="92">
        <v>41167</v>
      </c>
      <c r="B31" s="34">
        <f t="shared" si="3"/>
        <v>4551.58</v>
      </c>
      <c r="C31" s="34">
        <f t="shared" si="4"/>
        <v>4474.3900000000003</v>
      </c>
      <c r="D31" s="34">
        <f t="shared" si="5"/>
        <v>77.19</v>
      </c>
      <c r="E31" s="34">
        <f t="shared" si="0"/>
        <v>4082.96</v>
      </c>
      <c r="F31" s="33">
        <v>11</v>
      </c>
      <c r="G31" s="34">
        <f t="shared" si="1"/>
        <v>391.43</v>
      </c>
      <c r="H31" s="34">
        <f t="shared" si="2"/>
        <v>22.35</v>
      </c>
      <c r="I31" s="34">
        <f t="shared" si="6"/>
        <v>413.78</v>
      </c>
    </row>
    <row r="32" spans="1:9" x14ac:dyDescent="0.2">
      <c r="A32" s="92">
        <v>41197</v>
      </c>
      <c r="B32" s="34">
        <f t="shared" si="3"/>
        <v>4137.8</v>
      </c>
      <c r="C32" s="34">
        <f t="shared" si="4"/>
        <v>4082.96</v>
      </c>
      <c r="D32" s="34">
        <f t="shared" si="5"/>
        <v>54.84</v>
      </c>
      <c r="E32" s="93">
        <f t="shared" si="0"/>
        <v>3689.49</v>
      </c>
      <c r="F32" s="119">
        <v>10</v>
      </c>
      <c r="G32" s="34">
        <f t="shared" si="1"/>
        <v>393.47</v>
      </c>
      <c r="H32" s="34">
        <f t="shared" si="2"/>
        <v>20.309999999999999</v>
      </c>
      <c r="I32" s="34">
        <f t="shared" si="6"/>
        <v>413.78</v>
      </c>
    </row>
    <row r="33" spans="1:9" x14ac:dyDescent="0.2">
      <c r="A33" s="92">
        <v>41228</v>
      </c>
      <c r="B33" s="34">
        <f t="shared" si="3"/>
        <v>3724.02</v>
      </c>
      <c r="C33" s="34">
        <f t="shared" si="4"/>
        <v>3689.49</v>
      </c>
      <c r="D33" s="34">
        <f t="shared" si="5"/>
        <v>34.53</v>
      </c>
      <c r="E33" s="34">
        <f t="shared" si="0"/>
        <v>3293.99</v>
      </c>
      <c r="F33" s="33">
        <v>9</v>
      </c>
      <c r="G33" s="34">
        <f t="shared" si="1"/>
        <v>395.5</v>
      </c>
      <c r="H33" s="34">
        <f t="shared" si="2"/>
        <v>18.28</v>
      </c>
      <c r="I33" s="34">
        <f t="shared" si="6"/>
        <v>413.78</v>
      </c>
    </row>
    <row r="34" spans="1:9" x14ac:dyDescent="0.2">
      <c r="A34" s="92">
        <v>41258</v>
      </c>
      <c r="B34" s="34">
        <f t="shared" si="3"/>
        <v>3310.24</v>
      </c>
      <c r="C34" s="34">
        <f t="shared" si="4"/>
        <v>3293.99</v>
      </c>
      <c r="D34" s="34">
        <f t="shared" si="5"/>
        <v>16.25</v>
      </c>
      <c r="E34" s="93">
        <f t="shared" si="0"/>
        <v>0</v>
      </c>
      <c r="F34" s="119">
        <v>8</v>
      </c>
      <c r="G34" s="34">
        <f>3240.18+53.81</f>
        <v>3293.99</v>
      </c>
      <c r="H34" s="34">
        <v>70.06</v>
      </c>
      <c r="I34" s="34">
        <f t="shared" si="6"/>
        <v>413.78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>
    <pageSetUpPr fitToPage="1"/>
  </sheetPr>
  <dimension ref="A1:I41"/>
  <sheetViews>
    <sheetView showGridLines="0" topLeftCell="A9" workbookViewId="0">
      <selection activeCell="C45" sqref="C4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118</v>
      </c>
      <c r="E1" s="33" t="s">
        <v>42</v>
      </c>
      <c r="F1" s="33"/>
      <c r="G1" s="85" t="s">
        <v>55</v>
      </c>
      <c r="H1" s="58">
        <f>12*(RATE(F6,-I6,C6))</f>
        <v>0.1275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SUM(F6:F65)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41483</v>
      </c>
      <c r="B6" s="38">
        <f>I6*F6</f>
        <v>8460</v>
      </c>
      <c r="C6" s="38">
        <v>7000</v>
      </c>
      <c r="D6" s="38">
        <f>B6-C6</f>
        <v>1460</v>
      </c>
      <c r="E6" s="90">
        <f t="shared" ref="E6:E37" si="0">+C6-G6</f>
        <v>6843.92</v>
      </c>
      <c r="F6" s="39">
        <v>36</v>
      </c>
      <c r="G6" s="38">
        <f t="shared" ref="G6:G37" si="1">I6-H6</f>
        <v>156.08000000000001</v>
      </c>
      <c r="H6" s="38">
        <f t="shared" ref="H6:H37" si="2">ROUND($D$6*F6/$F$5,2)</f>
        <v>78.92</v>
      </c>
      <c r="I6" s="38">
        <v>235</v>
      </c>
    </row>
    <row r="7" spans="1:9" x14ac:dyDescent="0.2">
      <c r="A7" s="88">
        <v>41515</v>
      </c>
      <c r="B7" s="38">
        <f t="shared" ref="B7:B38" si="3">+C7+D7</f>
        <v>8225</v>
      </c>
      <c r="C7" s="38">
        <f t="shared" ref="C7:C38" si="4">+E6</f>
        <v>6843.92</v>
      </c>
      <c r="D7" s="38">
        <f t="shared" ref="D7:D38" si="5">+D6-H6</f>
        <v>1381.08</v>
      </c>
      <c r="E7" s="38">
        <f t="shared" si="0"/>
        <v>6685.65</v>
      </c>
      <c r="F7" s="39">
        <f>F6-1</f>
        <v>35</v>
      </c>
      <c r="G7" s="38">
        <f t="shared" si="1"/>
        <v>158.27000000000001</v>
      </c>
      <c r="H7" s="38">
        <f t="shared" si="2"/>
        <v>76.73</v>
      </c>
      <c r="I7" s="38">
        <f t="shared" ref="I7:I38" si="6">+I6</f>
        <v>235</v>
      </c>
    </row>
    <row r="8" spans="1:9" x14ac:dyDescent="0.2">
      <c r="A8" s="88">
        <v>41547</v>
      </c>
      <c r="B8" s="38">
        <f t="shared" si="3"/>
        <v>7990</v>
      </c>
      <c r="C8" s="38">
        <f t="shared" si="4"/>
        <v>6685.65</v>
      </c>
      <c r="D8" s="38">
        <f t="shared" si="5"/>
        <v>1304.3499999999999</v>
      </c>
      <c r="E8" s="90">
        <f t="shared" si="0"/>
        <v>6525.18</v>
      </c>
      <c r="F8" s="39">
        <f t="shared" ref="F8:F41" si="7">F7-1</f>
        <v>34</v>
      </c>
      <c r="G8" s="38">
        <f t="shared" si="1"/>
        <v>160.47</v>
      </c>
      <c r="H8" s="38">
        <f t="shared" si="2"/>
        <v>74.53</v>
      </c>
      <c r="I8" s="38">
        <f t="shared" si="6"/>
        <v>235</v>
      </c>
    </row>
    <row r="9" spans="1:9" x14ac:dyDescent="0.2">
      <c r="A9" s="88">
        <v>41562</v>
      </c>
      <c r="B9" s="38">
        <f t="shared" si="3"/>
        <v>7755</v>
      </c>
      <c r="C9" s="38">
        <f t="shared" si="4"/>
        <v>6525.18</v>
      </c>
      <c r="D9" s="38">
        <f t="shared" si="5"/>
        <v>1229.82</v>
      </c>
      <c r="E9" s="90">
        <f t="shared" si="0"/>
        <v>6362.52</v>
      </c>
      <c r="F9" s="39">
        <f t="shared" si="7"/>
        <v>33</v>
      </c>
      <c r="G9" s="38">
        <f t="shared" si="1"/>
        <v>162.66</v>
      </c>
      <c r="H9" s="38">
        <f t="shared" si="2"/>
        <v>72.34</v>
      </c>
      <c r="I9" s="38">
        <f t="shared" si="6"/>
        <v>235</v>
      </c>
    </row>
    <row r="10" spans="1:9" x14ac:dyDescent="0.2">
      <c r="A10" s="88">
        <v>41593</v>
      </c>
      <c r="B10" s="38">
        <f t="shared" si="3"/>
        <v>7520</v>
      </c>
      <c r="C10" s="38">
        <f t="shared" si="4"/>
        <v>6362.52</v>
      </c>
      <c r="D10" s="38">
        <f t="shared" si="5"/>
        <v>1157.48</v>
      </c>
      <c r="E10" s="90">
        <f t="shared" si="0"/>
        <v>6197.67</v>
      </c>
      <c r="F10" s="39">
        <f t="shared" si="7"/>
        <v>32</v>
      </c>
      <c r="G10" s="38">
        <f t="shared" si="1"/>
        <v>164.85</v>
      </c>
      <c r="H10" s="38">
        <f t="shared" si="2"/>
        <v>70.150000000000006</v>
      </c>
      <c r="I10" s="38">
        <f t="shared" si="6"/>
        <v>235</v>
      </c>
    </row>
    <row r="11" spans="1:9" x14ac:dyDescent="0.2">
      <c r="A11" s="88">
        <v>41623</v>
      </c>
      <c r="B11" s="38">
        <f t="shared" si="3"/>
        <v>7285</v>
      </c>
      <c r="C11" s="38">
        <f t="shared" si="4"/>
        <v>6197.67</v>
      </c>
      <c r="D11" s="38">
        <f t="shared" si="5"/>
        <v>1087.33</v>
      </c>
      <c r="E11" s="90">
        <f t="shared" si="0"/>
        <v>6030.63</v>
      </c>
      <c r="F11" s="39">
        <f t="shared" si="7"/>
        <v>31</v>
      </c>
      <c r="G11" s="38">
        <f t="shared" si="1"/>
        <v>167.04</v>
      </c>
      <c r="H11" s="38">
        <f t="shared" si="2"/>
        <v>67.959999999999994</v>
      </c>
      <c r="I11" s="38">
        <f t="shared" si="6"/>
        <v>235</v>
      </c>
    </row>
    <row r="12" spans="1:9" x14ac:dyDescent="0.2">
      <c r="A12" s="88">
        <v>41654</v>
      </c>
      <c r="B12" s="38">
        <f t="shared" si="3"/>
        <v>7050</v>
      </c>
      <c r="C12" s="38">
        <f t="shared" si="4"/>
        <v>6030.63</v>
      </c>
      <c r="D12" s="38">
        <f t="shared" si="5"/>
        <v>1019.37</v>
      </c>
      <c r="E12" s="38">
        <f t="shared" si="0"/>
        <v>5861.4</v>
      </c>
      <c r="F12" s="39">
        <f t="shared" si="7"/>
        <v>30</v>
      </c>
      <c r="G12" s="38">
        <f t="shared" si="1"/>
        <v>169.23</v>
      </c>
      <c r="H12" s="38">
        <f t="shared" si="2"/>
        <v>65.77</v>
      </c>
      <c r="I12" s="38">
        <f t="shared" si="6"/>
        <v>235</v>
      </c>
    </row>
    <row r="13" spans="1:9" x14ac:dyDescent="0.2">
      <c r="A13" s="88">
        <v>41685</v>
      </c>
      <c r="B13" s="38">
        <f t="shared" si="3"/>
        <v>6815</v>
      </c>
      <c r="C13" s="38">
        <f t="shared" si="4"/>
        <v>5861.4</v>
      </c>
      <c r="D13" s="38">
        <f t="shared" si="5"/>
        <v>953.6</v>
      </c>
      <c r="E13" s="38">
        <f t="shared" si="0"/>
        <v>5689.97</v>
      </c>
      <c r="F13" s="39">
        <f t="shared" si="7"/>
        <v>29</v>
      </c>
      <c r="G13" s="38">
        <f t="shared" si="1"/>
        <v>171.43</v>
      </c>
      <c r="H13" s="38">
        <f t="shared" si="2"/>
        <v>63.57</v>
      </c>
      <c r="I13" s="38">
        <f t="shared" si="6"/>
        <v>235</v>
      </c>
    </row>
    <row r="14" spans="1:9" x14ac:dyDescent="0.2">
      <c r="A14" s="88">
        <v>41713</v>
      </c>
      <c r="B14" s="38">
        <f t="shared" si="3"/>
        <v>6580</v>
      </c>
      <c r="C14" s="38">
        <f t="shared" si="4"/>
        <v>5689.97</v>
      </c>
      <c r="D14" s="38">
        <f t="shared" si="5"/>
        <v>890.03</v>
      </c>
      <c r="E14" s="38">
        <f t="shared" si="0"/>
        <v>5516.35</v>
      </c>
      <c r="F14" s="39">
        <f t="shared" si="7"/>
        <v>28</v>
      </c>
      <c r="G14" s="38">
        <f t="shared" si="1"/>
        <v>173.62</v>
      </c>
      <c r="H14" s="38">
        <f t="shared" si="2"/>
        <v>61.38</v>
      </c>
      <c r="I14" s="38">
        <f t="shared" si="6"/>
        <v>235</v>
      </c>
    </row>
    <row r="15" spans="1:9" x14ac:dyDescent="0.2">
      <c r="A15" s="88">
        <v>41744</v>
      </c>
      <c r="B15" s="38">
        <f t="shared" si="3"/>
        <v>6345</v>
      </c>
      <c r="C15" s="38">
        <f t="shared" si="4"/>
        <v>5516.35</v>
      </c>
      <c r="D15" s="38">
        <f t="shared" si="5"/>
        <v>828.65</v>
      </c>
      <c r="E15" s="38">
        <f t="shared" si="0"/>
        <v>5340.54</v>
      </c>
      <c r="F15" s="39">
        <f t="shared" si="7"/>
        <v>27</v>
      </c>
      <c r="G15" s="38">
        <f t="shared" si="1"/>
        <v>175.81</v>
      </c>
      <c r="H15" s="38">
        <f t="shared" si="2"/>
        <v>59.19</v>
      </c>
      <c r="I15" s="38">
        <f t="shared" si="6"/>
        <v>235</v>
      </c>
    </row>
    <row r="16" spans="1:9" x14ac:dyDescent="0.2">
      <c r="A16" s="88">
        <v>41774</v>
      </c>
      <c r="B16" s="38">
        <f t="shared" si="3"/>
        <v>6110</v>
      </c>
      <c r="C16" s="38">
        <f t="shared" si="4"/>
        <v>5340.54</v>
      </c>
      <c r="D16" s="38">
        <f t="shared" si="5"/>
        <v>769.46</v>
      </c>
      <c r="E16" s="90">
        <f t="shared" si="0"/>
        <v>5162.54</v>
      </c>
      <c r="F16" s="39">
        <f t="shared" si="7"/>
        <v>26</v>
      </c>
      <c r="G16" s="38">
        <f t="shared" si="1"/>
        <v>178</v>
      </c>
      <c r="H16" s="38">
        <f t="shared" si="2"/>
        <v>57</v>
      </c>
      <c r="I16" s="38">
        <f t="shared" si="6"/>
        <v>235</v>
      </c>
    </row>
    <row r="17" spans="1:9" x14ac:dyDescent="0.2">
      <c r="A17" s="88">
        <v>41805</v>
      </c>
      <c r="B17" s="38">
        <f t="shared" si="3"/>
        <v>5875</v>
      </c>
      <c r="C17" s="38">
        <f t="shared" si="4"/>
        <v>5162.54</v>
      </c>
      <c r="D17" s="38">
        <f t="shared" si="5"/>
        <v>712.46</v>
      </c>
      <c r="E17" s="38">
        <f t="shared" si="0"/>
        <v>4982.34</v>
      </c>
      <c r="F17" s="39">
        <f t="shared" si="7"/>
        <v>25</v>
      </c>
      <c r="G17" s="38">
        <f t="shared" si="1"/>
        <v>180.2</v>
      </c>
      <c r="H17" s="38">
        <f t="shared" si="2"/>
        <v>54.8</v>
      </c>
      <c r="I17" s="38">
        <f t="shared" si="6"/>
        <v>235</v>
      </c>
    </row>
    <row r="18" spans="1:9" x14ac:dyDescent="0.2">
      <c r="A18" s="92">
        <v>41835</v>
      </c>
      <c r="B18" s="34">
        <f t="shared" si="3"/>
        <v>5640</v>
      </c>
      <c r="C18" s="34">
        <f t="shared" si="4"/>
        <v>4982.34</v>
      </c>
      <c r="D18" s="34">
        <f t="shared" si="5"/>
        <v>657.66</v>
      </c>
      <c r="E18" s="34">
        <f t="shared" si="0"/>
        <v>4799.95</v>
      </c>
      <c r="F18" s="33">
        <f t="shared" si="7"/>
        <v>24</v>
      </c>
      <c r="G18" s="34">
        <f t="shared" si="1"/>
        <v>182.39</v>
      </c>
      <c r="H18" s="34">
        <f t="shared" si="2"/>
        <v>52.61</v>
      </c>
      <c r="I18" s="34">
        <f t="shared" si="6"/>
        <v>235</v>
      </c>
    </row>
    <row r="19" spans="1:9" x14ac:dyDescent="0.2">
      <c r="A19" s="92">
        <v>41866</v>
      </c>
      <c r="B19" s="34">
        <f t="shared" si="3"/>
        <v>5405</v>
      </c>
      <c r="C19" s="34">
        <f t="shared" si="4"/>
        <v>4799.95</v>
      </c>
      <c r="D19" s="34">
        <f t="shared" si="5"/>
        <v>605.04999999999995</v>
      </c>
      <c r="E19" s="93">
        <f t="shared" si="0"/>
        <v>4615.37</v>
      </c>
      <c r="F19" s="33">
        <f t="shared" si="7"/>
        <v>23</v>
      </c>
      <c r="G19" s="34">
        <f t="shared" si="1"/>
        <v>184.58</v>
      </c>
      <c r="H19" s="34">
        <f t="shared" si="2"/>
        <v>50.42</v>
      </c>
      <c r="I19" s="34">
        <f t="shared" si="6"/>
        <v>235</v>
      </c>
    </row>
    <row r="20" spans="1:9" x14ac:dyDescent="0.2">
      <c r="A20" s="92">
        <v>41897</v>
      </c>
      <c r="B20" s="34">
        <f t="shared" si="3"/>
        <v>5170</v>
      </c>
      <c r="C20" s="34">
        <f t="shared" si="4"/>
        <v>4615.37</v>
      </c>
      <c r="D20" s="34">
        <f t="shared" si="5"/>
        <v>554.63</v>
      </c>
      <c r="E20" s="93">
        <f t="shared" si="0"/>
        <v>4428.6000000000004</v>
      </c>
      <c r="F20" s="33">
        <f t="shared" si="7"/>
        <v>22</v>
      </c>
      <c r="G20" s="34">
        <f t="shared" si="1"/>
        <v>186.77</v>
      </c>
      <c r="H20" s="34">
        <f t="shared" si="2"/>
        <v>48.23</v>
      </c>
      <c r="I20" s="34">
        <f t="shared" si="6"/>
        <v>235</v>
      </c>
    </row>
    <row r="21" spans="1:9" x14ac:dyDescent="0.2">
      <c r="A21" s="92">
        <v>41927</v>
      </c>
      <c r="B21" s="34">
        <f t="shared" si="3"/>
        <v>4935</v>
      </c>
      <c r="C21" s="34">
        <f t="shared" si="4"/>
        <v>4428.6000000000004</v>
      </c>
      <c r="D21" s="34">
        <f t="shared" si="5"/>
        <v>506.4</v>
      </c>
      <c r="E21" s="93">
        <f t="shared" si="0"/>
        <v>4239.6400000000003</v>
      </c>
      <c r="F21" s="33">
        <f t="shared" si="7"/>
        <v>21</v>
      </c>
      <c r="G21" s="34">
        <f t="shared" si="1"/>
        <v>188.96</v>
      </c>
      <c r="H21" s="34">
        <f t="shared" si="2"/>
        <v>46.04</v>
      </c>
      <c r="I21" s="34">
        <f t="shared" si="6"/>
        <v>235</v>
      </c>
    </row>
    <row r="22" spans="1:9" x14ac:dyDescent="0.2">
      <c r="A22" s="92">
        <v>41958</v>
      </c>
      <c r="B22" s="34">
        <f t="shared" si="3"/>
        <v>4700</v>
      </c>
      <c r="C22" s="34">
        <f t="shared" si="4"/>
        <v>4239.6400000000003</v>
      </c>
      <c r="D22" s="34">
        <f t="shared" si="5"/>
        <v>460.36</v>
      </c>
      <c r="E22" s="93">
        <f t="shared" si="0"/>
        <v>4048.48</v>
      </c>
      <c r="F22" s="33">
        <f t="shared" si="7"/>
        <v>20</v>
      </c>
      <c r="G22" s="34">
        <f t="shared" si="1"/>
        <v>191.16</v>
      </c>
      <c r="H22" s="34">
        <f t="shared" si="2"/>
        <v>43.84</v>
      </c>
      <c r="I22" s="34">
        <f t="shared" si="6"/>
        <v>235</v>
      </c>
    </row>
    <row r="23" spans="1:9" x14ac:dyDescent="0.2">
      <c r="A23" s="92">
        <v>41988</v>
      </c>
      <c r="B23" s="34">
        <f t="shared" si="3"/>
        <v>4465</v>
      </c>
      <c r="C23" s="34">
        <f t="shared" si="4"/>
        <v>4048.48</v>
      </c>
      <c r="D23" s="34">
        <f t="shared" si="5"/>
        <v>416.52</v>
      </c>
      <c r="E23" s="93">
        <f t="shared" si="0"/>
        <v>3855.13</v>
      </c>
      <c r="F23" s="33">
        <f t="shared" si="7"/>
        <v>19</v>
      </c>
      <c r="G23" s="34">
        <f t="shared" si="1"/>
        <v>193.35</v>
      </c>
      <c r="H23" s="34">
        <f t="shared" si="2"/>
        <v>41.65</v>
      </c>
      <c r="I23" s="34">
        <f t="shared" si="6"/>
        <v>235</v>
      </c>
    </row>
    <row r="24" spans="1:9" x14ac:dyDescent="0.2">
      <c r="A24" s="92">
        <v>42019</v>
      </c>
      <c r="B24" s="34">
        <f t="shared" si="3"/>
        <v>4230</v>
      </c>
      <c r="C24" s="34">
        <f t="shared" si="4"/>
        <v>3855.13</v>
      </c>
      <c r="D24" s="34">
        <f t="shared" si="5"/>
        <v>374.87</v>
      </c>
      <c r="E24" s="93">
        <f t="shared" si="0"/>
        <v>3659.59</v>
      </c>
      <c r="F24" s="33">
        <f t="shared" si="7"/>
        <v>18</v>
      </c>
      <c r="G24" s="34">
        <f t="shared" si="1"/>
        <v>195.54</v>
      </c>
      <c r="H24" s="34">
        <f t="shared" si="2"/>
        <v>39.46</v>
      </c>
      <c r="I24" s="34">
        <f t="shared" si="6"/>
        <v>235</v>
      </c>
    </row>
    <row r="25" spans="1:9" x14ac:dyDescent="0.2">
      <c r="A25" s="92">
        <v>42050</v>
      </c>
      <c r="B25" s="34">
        <f t="shared" si="3"/>
        <v>3995</v>
      </c>
      <c r="C25" s="34">
        <f t="shared" si="4"/>
        <v>3659.59</v>
      </c>
      <c r="D25" s="34">
        <f t="shared" si="5"/>
        <v>335.41</v>
      </c>
      <c r="E25" s="93">
        <f t="shared" si="0"/>
        <v>3461.86</v>
      </c>
      <c r="F25" s="33">
        <f t="shared" si="7"/>
        <v>17</v>
      </c>
      <c r="G25" s="34">
        <f t="shared" si="1"/>
        <v>197.73</v>
      </c>
      <c r="H25" s="34">
        <f t="shared" si="2"/>
        <v>37.270000000000003</v>
      </c>
      <c r="I25" s="34">
        <f t="shared" si="6"/>
        <v>235</v>
      </c>
    </row>
    <row r="26" spans="1:9" x14ac:dyDescent="0.2">
      <c r="A26" s="92">
        <v>42078</v>
      </c>
      <c r="B26" s="34">
        <f t="shared" si="3"/>
        <v>3760</v>
      </c>
      <c r="C26" s="34">
        <f t="shared" si="4"/>
        <v>3461.86</v>
      </c>
      <c r="D26" s="34">
        <f t="shared" si="5"/>
        <v>298.14</v>
      </c>
      <c r="E26" s="93">
        <f t="shared" si="0"/>
        <v>3261.94</v>
      </c>
      <c r="F26" s="33">
        <f t="shared" si="7"/>
        <v>16</v>
      </c>
      <c r="G26" s="34">
        <f t="shared" si="1"/>
        <v>199.92</v>
      </c>
      <c r="H26" s="34">
        <f t="shared" si="2"/>
        <v>35.08</v>
      </c>
      <c r="I26" s="34">
        <f t="shared" si="6"/>
        <v>235</v>
      </c>
    </row>
    <row r="27" spans="1:9" x14ac:dyDescent="0.2">
      <c r="A27" s="92">
        <v>42109</v>
      </c>
      <c r="B27" s="34">
        <f t="shared" si="3"/>
        <v>3525</v>
      </c>
      <c r="C27" s="34">
        <f t="shared" si="4"/>
        <v>3261.94</v>
      </c>
      <c r="D27" s="34">
        <f t="shared" si="5"/>
        <v>263.06</v>
      </c>
      <c r="E27" s="93">
        <f t="shared" si="0"/>
        <v>3059.82</v>
      </c>
      <c r="F27" s="33">
        <f t="shared" si="7"/>
        <v>15</v>
      </c>
      <c r="G27" s="34">
        <f t="shared" si="1"/>
        <v>202.12</v>
      </c>
      <c r="H27" s="34">
        <f t="shared" si="2"/>
        <v>32.880000000000003</v>
      </c>
      <c r="I27" s="34">
        <f t="shared" si="6"/>
        <v>235</v>
      </c>
    </row>
    <row r="28" spans="1:9" x14ac:dyDescent="0.2">
      <c r="A28" s="92">
        <v>42139</v>
      </c>
      <c r="B28" s="34">
        <f t="shared" si="3"/>
        <v>3290</v>
      </c>
      <c r="C28" s="34">
        <f t="shared" si="4"/>
        <v>3059.82</v>
      </c>
      <c r="D28" s="34">
        <f t="shared" si="5"/>
        <v>230.18</v>
      </c>
      <c r="E28" s="93">
        <f t="shared" si="0"/>
        <v>2855.51</v>
      </c>
      <c r="F28" s="33">
        <f t="shared" si="7"/>
        <v>14</v>
      </c>
      <c r="G28" s="34">
        <f t="shared" si="1"/>
        <v>204.31</v>
      </c>
      <c r="H28" s="34">
        <f t="shared" si="2"/>
        <v>30.69</v>
      </c>
      <c r="I28" s="34">
        <f t="shared" si="6"/>
        <v>235</v>
      </c>
    </row>
    <row r="29" spans="1:9" x14ac:dyDescent="0.2">
      <c r="A29" s="92">
        <v>42170</v>
      </c>
      <c r="B29" s="34">
        <f t="shared" si="3"/>
        <v>3055</v>
      </c>
      <c r="C29" s="34">
        <f t="shared" si="4"/>
        <v>2855.51</v>
      </c>
      <c r="D29" s="34">
        <f t="shared" si="5"/>
        <v>199.49</v>
      </c>
      <c r="E29" s="93">
        <f t="shared" si="0"/>
        <v>2649.01</v>
      </c>
      <c r="F29" s="33">
        <f t="shared" si="7"/>
        <v>13</v>
      </c>
      <c r="G29" s="34">
        <f t="shared" si="1"/>
        <v>206.5</v>
      </c>
      <c r="H29" s="34">
        <f t="shared" si="2"/>
        <v>28.5</v>
      </c>
      <c r="I29" s="34">
        <f t="shared" si="6"/>
        <v>235</v>
      </c>
    </row>
    <row r="30" spans="1:9" x14ac:dyDescent="0.2">
      <c r="A30" s="88">
        <v>42200</v>
      </c>
      <c r="B30" s="38">
        <f t="shared" si="3"/>
        <v>2820</v>
      </c>
      <c r="C30" s="38">
        <f t="shared" si="4"/>
        <v>2649.01</v>
      </c>
      <c r="D30" s="38">
        <f t="shared" si="5"/>
        <v>170.99</v>
      </c>
      <c r="E30" s="90">
        <f t="shared" si="0"/>
        <v>2440.3200000000002</v>
      </c>
      <c r="F30" s="39">
        <f t="shared" si="7"/>
        <v>12</v>
      </c>
      <c r="G30" s="38">
        <f t="shared" si="1"/>
        <v>208.69</v>
      </c>
      <c r="H30" s="38">
        <f t="shared" si="2"/>
        <v>26.31</v>
      </c>
      <c r="I30" s="38">
        <f t="shared" si="6"/>
        <v>235</v>
      </c>
    </row>
    <row r="31" spans="1:9" x14ac:dyDescent="0.2">
      <c r="A31" s="88">
        <v>42231</v>
      </c>
      <c r="B31" s="38">
        <f t="shared" si="3"/>
        <v>2585</v>
      </c>
      <c r="C31" s="38">
        <f t="shared" si="4"/>
        <v>2440.3200000000002</v>
      </c>
      <c r="D31" s="38">
        <f t="shared" si="5"/>
        <v>144.68</v>
      </c>
      <c r="E31" s="90">
        <f t="shared" si="0"/>
        <v>2229.4299999999998</v>
      </c>
      <c r="F31" s="39">
        <f t="shared" si="7"/>
        <v>11</v>
      </c>
      <c r="G31" s="38">
        <f t="shared" si="1"/>
        <v>210.89</v>
      </c>
      <c r="H31" s="38">
        <f t="shared" si="2"/>
        <v>24.11</v>
      </c>
      <c r="I31" s="38">
        <f t="shared" si="6"/>
        <v>235</v>
      </c>
    </row>
    <row r="32" spans="1:9" x14ac:dyDescent="0.2">
      <c r="A32" s="88">
        <v>42262</v>
      </c>
      <c r="B32" s="38">
        <f t="shared" si="3"/>
        <v>2350</v>
      </c>
      <c r="C32" s="38">
        <f t="shared" si="4"/>
        <v>2229.4299999999998</v>
      </c>
      <c r="D32" s="38">
        <f t="shared" si="5"/>
        <v>120.57</v>
      </c>
      <c r="E32" s="90">
        <f t="shared" si="0"/>
        <v>2016.35</v>
      </c>
      <c r="F32" s="39">
        <f t="shared" si="7"/>
        <v>10</v>
      </c>
      <c r="G32" s="38">
        <f t="shared" si="1"/>
        <v>213.08</v>
      </c>
      <c r="H32" s="38">
        <f t="shared" si="2"/>
        <v>21.92</v>
      </c>
      <c r="I32" s="38">
        <f t="shared" si="6"/>
        <v>235</v>
      </c>
    </row>
    <row r="33" spans="1:9" x14ac:dyDescent="0.2">
      <c r="A33" s="88">
        <v>42292</v>
      </c>
      <c r="B33" s="38">
        <f t="shared" si="3"/>
        <v>2115</v>
      </c>
      <c r="C33" s="38">
        <f t="shared" si="4"/>
        <v>2016.35</v>
      </c>
      <c r="D33" s="38">
        <f t="shared" si="5"/>
        <v>98.65</v>
      </c>
      <c r="E33" s="90">
        <f t="shared" si="0"/>
        <v>1801.08</v>
      </c>
      <c r="F33" s="39">
        <f t="shared" si="7"/>
        <v>9</v>
      </c>
      <c r="G33" s="38">
        <f t="shared" si="1"/>
        <v>215.27</v>
      </c>
      <c r="H33" s="38">
        <f t="shared" si="2"/>
        <v>19.73</v>
      </c>
      <c r="I33" s="38">
        <f t="shared" si="6"/>
        <v>235</v>
      </c>
    </row>
    <row r="34" spans="1:9" x14ac:dyDescent="0.2">
      <c r="A34" s="88">
        <v>42323</v>
      </c>
      <c r="B34" s="38">
        <f t="shared" si="3"/>
        <v>1880</v>
      </c>
      <c r="C34" s="38">
        <f t="shared" si="4"/>
        <v>1801.08</v>
      </c>
      <c r="D34" s="38">
        <f t="shared" si="5"/>
        <v>78.92</v>
      </c>
      <c r="E34" s="90">
        <f t="shared" si="0"/>
        <v>1583.62</v>
      </c>
      <c r="F34" s="39">
        <f t="shared" si="7"/>
        <v>8</v>
      </c>
      <c r="G34" s="38">
        <f t="shared" si="1"/>
        <v>217.46</v>
      </c>
      <c r="H34" s="38">
        <f t="shared" si="2"/>
        <v>17.54</v>
      </c>
      <c r="I34" s="38">
        <f t="shared" si="6"/>
        <v>235</v>
      </c>
    </row>
    <row r="35" spans="1:9" x14ac:dyDescent="0.2">
      <c r="A35" s="88">
        <v>42353</v>
      </c>
      <c r="B35" s="38">
        <f t="shared" si="3"/>
        <v>1645</v>
      </c>
      <c r="C35" s="38">
        <f t="shared" si="4"/>
        <v>1583.62</v>
      </c>
      <c r="D35" s="38">
        <f t="shared" si="5"/>
        <v>61.38</v>
      </c>
      <c r="E35" s="90">
        <f t="shared" si="0"/>
        <v>1363.97</v>
      </c>
      <c r="F35" s="39">
        <f t="shared" si="7"/>
        <v>7</v>
      </c>
      <c r="G35" s="38">
        <f t="shared" si="1"/>
        <v>219.65</v>
      </c>
      <c r="H35" s="38">
        <f t="shared" si="2"/>
        <v>15.35</v>
      </c>
      <c r="I35" s="38">
        <f t="shared" si="6"/>
        <v>235</v>
      </c>
    </row>
    <row r="36" spans="1:9" x14ac:dyDescent="0.2">
      <c r="A36" s="88">
        <v>42384</v>
      </c>
      <c r="B36" s="38">
        <f t="shared" si="3"/>
        <v>1410</v>
      </c>
      <c r="C36" s="38">
        <f t="shared" si="4"/>
        <v>1363.97</v>
      </c>
      <c r="D36" s="38">
        <f t="shared" si="5"/>
        <v>46.03</v>
      </c>
      <c r="E36" s="90">
        <f t="shared" si="0"/>
        <v>1142.1199999999999</v>
      </c>
      <c r="F36" s="39">
        <f t="shared" si="7"/>
        <v>6</v>
      </c>
      <c r="G36" s="38">
        <f t="shared" si="1"/>
        <v>221.85</v>
      </c>
      <c r="H36" s="38">
        <f t="shared" si="2"/>
        <v>13.15</v>
      </c>
      <c r="I36" s="38">
        <f t="shared" si="6"/>
        <v>235</v>
      </c>
    </row>
    <row r="37" spans="1:9" x14ac:dyDescent="0.2">
      <c r="A37" s="88">
        <v>42415</v>
      </c>
      <c r="B37" s="38">
        <f t="shared" si="3"/>
        <v>1175</v>
      </c>
      <c r="C37" s="38">
        <f t="shared" si="4"/>
        <v>1142.1199999999999</v>
      </c>
      <c r="D37" s="38">
        <f t="shared" si="5"/>
        <v>32.880000000000003</v>
      </c>
      <c r="E37" s="90">
        <f t="shared" si="0"/>
        <v>918.08</v>
      </c>
      <c r="F37" s="39">
        <f t="shared" si="7"/>
        <v>5</v>
      </c>
      <c r="G37" s="38">
        <f t="shared" si="1"/>
        <v>224.04</v>
      </c>
      <c r="H37" s="38">
        <f t="shared" si="2"/>
        <v>10.96</v>
      </c>
      <c r="I37" s="38">
        <f t="shared" si="6"/>
        <v>235</v>
      </c>
    </row>
    <row r="38" spans="1:9" x14ac:dyDescent="0.2">
      <c r="A38" s="88">
        <v>42444</v>
      </c>
      <c r="B38" s="38">
        <f t="shared" si="3"/>
        <v>940</v>
      </c>
      <c r="C38" s="38">
        <f t="shared" si="4"/>
        <v>918.08</v>
      </c>
      <c r="D38" s="38">
        <f t="shared" si="5"/>
        <v>21.92</v>
      </c>
      <c r="E38" s="90">
        <f>+C38-G38</f>
        <v>691.85</v>
      </c>
      <c r="F38" s="39">
        <f t="shared" si="7"/>
        <v>4</v>
      </c>
      <c r="G38" s="38">
        <f>I38-H38</f>
        <v>226.23</v>
      </c>
      <c r="H38" s="38">
        <f>ROUND($D$6*F38/$F$5,2)</f>
        <v>8.77</v>
      </c>
      <c r="I38" s="38">
        <f t="shared" si="6"/>
        <v>235</v>
      </c>
    </row>
    <row r="39" spans="1:9" x14ac:dyDescent="0.2">
      <c r="A39" s="88">
        <v>42475</v>
      </c>
      <c r="B39" s="38">
        <f>+C39+D39</f>
        <v>705</v>
      </c>
      <c r="C39" s="38">
        <f>+E38</f>
        <v>691.85</v>
      </c>
      <c r="D39" s="38">
        <f>+D38-H38</f>
        <v>13.15</v>
      </c>
      <c r="E39" s="90">
        <f>+C39-G39</f>
        <v>463.43</v>
      </c>
      <c r="F39" s="39">
        <f t="shared" si="7"/>
        <v>3</v>
      </c>
      <c r="G39" s="38">
        <f>I39-H39</f>
        <v>228.42</v>
      </c>
      <c r="H39" s="38">
        <f>ROUND($D$6*F39/$F$5,2)</f>
        <v>6.58</v>
      </c>
      <c r="I39" s="38">
        <f>+I38</f>
        <v>235</v>
      </c>
    </row>
    <row r="40" spans="1:9" x14ac:dyDescent="0.2">
      <c r="A40" s="88">
        <v>42505</v>
      </c>
      <c r="B40" s="38">
        <f>+C40+D40</f>
        <v>470</v>
      </c>
      <c r="C40" s="38">
        <f>+E39</f>
        <v>463.43</v>
      </c>
      <c r="D40" s="38">
        <f>+D39-H39</f>
        <v>6.57</v>
      </c>
      <c r="E40" s="90">
        <f>+C40-G40</f>
        <v>232.81</v>
      </c>
      <c r="F40" s="39">
        <f t="shared" si="7"/>
        <v>2</v>
      </c>
      <c r="G40" s="38">
        <f>I40-H40</f>
        <v>230.62</v>
      </c>
      <c r="H40" s="38">
        <f>ROUND($D$6*F40/$F$5,2)</f>
        <v>4.38</v>
      </c>
      <c r="I40" s="38">
        <f>+I39</f>
        <v>235</v>
      </c>
    </row>
    <row r="41" spans="1:9" x14ac:dyDescent="0.2">
      <c r="A41" s="88">
        <v>42536</v>
      </c>
      <c r="B41" s="38">
        <f>+C41+D41</f>
        <v>235</v>
      </c>
      <c r="C41" s="38">
        <f>+E40</f>
        <v>232.81</v>
      </c>
      <c r="D41" s="38">
        <f>+D40-H40</f>
        <v>2.19</v>
      </c>
      <c r="E41" s="90">
        <f>+C41-G41</f>
        <v>0</v>
      </c>
      <c r="F41" s="39">
        <f t="shared" si="7"/>
        <v>1</v>
      </c>
      <c r="G41" s="38">
        <f>I41-H41</f>
        <v>232.81</v>
      </c>
      <c r="H41" s="38">
        <f>ROUND($D$6*F41/$F$5,2)</f>
        <v>2.19</v>
      </c>
      <c r="I41" s="38">
        <f>+I40</f>
        <v>235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fitToPage="1"/>
  </sheetPr>
  <dimension ref="A1:I40"/>
  <sheetViews>
    <sheetView showGridLines="0" topLeftCell="A9" workbookViewId="0">
      <selection activeCell="H45" sqref="H4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70</v>
      </c>
      <c r="E1" s="33"/>
      <c r="F1" s="33"/>
      <c r="G1" s="85"/>
      <c r="H1" s="58"/>
      <c r="I1" s="33"/>
    </row>
    <row r="2" spans="1:9" ht="15.75" x14ac:dyDescent="0.25">
      <c r="A2" s="82"/>
      <c r="E2" s="33"/>
      <c r="F2" s="33"/>
      <c r="G2" s="85"/>
      <c r="H2" s="91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SUM(F6:F40)</f>
        <v>630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40374</v>
      </c>
      <c r="B6" s="34">
        <f>I6*F6+1</f>
        <v>10372.200000000001</v>
      </c>
      <c r="C6" s="34">
        <v>15000</v>
      </c>
      <c r="D6" s="34">
        <v>1297.5999999999999</v>
      </c>
      <c r="E6" s="93">
        <f t="shared" ref="E6:E40" si="0">+C6-G6</f>
        <v>8847.42</v>
      </c>
      <c r="F6" s="33">
        <v>35</v>
      </c>
      <c r="G6" s="34">
        <f>(21*I6)-H6</f>
        <v>6152.58</v>
      </c>
      <c r="H6" s="96">
        <v>70.14</v>
      </c>
      <c r="I6" s="34">
        <v>296.32</v>
      </c>
    </row>
    <row r="7" spans="1:9" x14ac:dyDescent="0.2">
      <c r="A7" s="92">
        <v>40405</v>
      </c>
      <c r="B7" s="34">
        <f t="shared" ref="B7:B40" si="1">+C7+D7</f>
        <v>10074.879999999999</v>
      </c>
      <c r="C7" s="34">
        <f t="shared" ref="C7:C40" si="2">E6</f>
        <v>8847.42</v>
      </c>
      <c r="D7" s="34">
        <f t="shared" ref="D7:D40" si="3">+D6-H6</f>
        <v>1227.46</v>
      </c>
      <c r="E7" s="93">
        <f t="shared" si="0"/>
        <v>8619.2900000000009</v>
      </c>
      <c r="F7" s="33">
        <v>34</v>
      </c>
      <c r="G7" s="34">
        <f t="shared" ref="G7:G40" si="4">+I7-H7</f>
        <v>228.13</v>
      </c>
      <c r="H7" s="96">
        <v>68.19</v>
      </c>
      <c r="I7" s="34">
        <f t="shared" ref="I7:I40" si="5">I6</f>
        <v>296.32</v>
      </c>
    </row>
    <row r="8" spans="1:9" x14ac:dyDescent="0.2">
      <c r="A8" s="92">
        <f t="shared" ref="A8:A40" si="6">A7+30</f>
        <v>40435</v>
      </c>
      <c r="B8" s="34">
        <f t="shared" si="1"/>
        <v>9778.56</v>
      </c>
      <c r="C8" s="34">
        <f t="shared" si="2"/>
        <v>8619.2900000000009</v>
      </c>
      <c r="D8" s="34">
        <f t="shared" si="3"/>
        <v>1159.27</v>
      </c>
      <c r="E8" s="93">
        <f t="shared" si="0"/>
        <v>8389.2099999999991</v>
      </c>
      <c r="F8" s="33">
        <f>+F7-1</f>
        <v>33</v>
      </c>
      <c r="G8" s="34">
        <f t="shared" si="4"/>
        <v>230.08</v>
      </c>
      <c r="H8" s="96">
        <v>66.239999999999995</v>
      </c>
      <c r="I8" s="34">
        <f t="shared" si="5"/>
        <v>296.32</v>
      </c>
    </row>
    <row r="9" spans="1:9" x14ac:dyDescent="0.2">
      <c r="A9" s="92">
        <f t="shared" si="6"/>
        <v>40465</v>
      </c>
      <c r="B9" s="34">
        <f t="shared" si="1"/>
        <v>9482.24</v>
      </c>
      <c r="C9" s="34">
        <f t="shared" si="2"/>
        <v>8389.2099999999991</v>
      </c>
      <c r="D9" s="34">
        <f t="shared" si="3"/>
        <v>1093.03</v>
      </c>
      <c r="E9" s="93">
        <f t="shared" si="0"/>
        <v>8164.32</v>
      </c>
      <c r="F9" s="33">
        <f t="shared" ref="F9:F40" si="7">+F8-1</f>
        <v>32</v>
      </c>
      <c r="G9" s="34">
        <f t="shared" si="4"/>
        <v>224.89</v>
      </c>
      <c r="H9" s="96">
        <f>ROUND($D$6*F9/$F$5,2)+5.52</f>
        <v>71.430000000000007</v>
      </c>
      <c r="I9" s="34">
        <f t="shared" si="5"/>
        <v>296.32</v>
      </c>
    </row>
    <row r="10" spans="1:9" x14ac:dyDescent="0.2">
      <c r="A10" s="92">
        <f t="shared" si="6"/>
        <v>40495</v>
      </c>
      <c r="B10" s="34">
        <f t="shared" si="1"/>
        <v>9185.92</v>
      </c>
      <c r="C10" s="34">
        <f t="shared" si="2"/>
        <v>8164.32</v>
      </c>
      <c r="D10" s="34">
        <f t="shared" si="3"/>
        <v>1021.6</v>
      </c>
      <c r="E10" s="93">
        <f t="shared" si="0"/>
        <v>7931.85</v>
      </c>
      <c r="F10" s="33">
        <f t="shared" si="7"/>
        <v>31</v>
      </c>
      <c r="G10" s="34">
        <f t="shared" si="4"/>
        <v>232.47</v>
      </c>
      <c r="H10" s="34">
        <f t="shared" ref="H10:H40" si="8">ROUND($D$6*F10/$F$5,2)</f>
        <v>63.85</v>
      </c>
      <c r="I10" s="34">
        <f t="shared" si="5"/>
        <v>296.32</v>
      </c>
    </row>
    <row r="11" spans="1:9" x14ac:dyDescent="0.2">
      <c r="A11" s="92">
        <f t="shared" si="6"/>
        <v>40525</v>
      </c>
      <c r="B11" s="34">
        <f t="shared" si="1"/>
        <v>8889.6</v>
      </c>
      <c r="C11" s="34">
        <f t="shared" si="2"/>
        <v>7931.85</v>
      </c>
      <c r="D11" s="34">
        <f t="shared" si="3"/>
        <v>957.75</v>
      </c>
      <c r="E11" s="93">
        <f t="shared" si="0"/>
        <v>7697.32</v>
      </c>
      <c r="F11" s="33">
        <f t="shared" si="7"/>
        <v>30</v>
      </c>
      <c r="G11" s="34">
        <f t="shared" si="4"/>
        <v>234.53</v>
      </c>
      <c r="H11" s="34">
        <f t="shared" si="8"/>
        <v>61.79</v>
      </c>
      <c r="I11" s="34">
        <f t="shared" si="5"/>
        <v>296.32</v>
      </c>
    </row>
    <row r="12" spans="1:9" x14ac:dyDescent="0.2">
      <c r="A12" s="92">
        <f t="shared" si="6"/>
        <v>40555</v>
      </c>
      <c r="B12" s="34">
        <f t="shared" si="1"/>
        <v>8593.2800000000007</v>
      </c>
      <c r="C12" s="34">
        <f t="shared" si="2"/>
        <v>7697.32</v>
      </c>
      <c r="D12" s="34">
        <f t="shared" si="3"/>
        <v>895.96</v>
      </c>
      <c r="E12" s="93">
        <f t="shared" si="0"/>
        <v>7460.73</v>
      </c>
      <c r="F12" s="33">
        <f t="shared" si="7"/>
        <v>29</v>
      </c>
      <c r="G12" s="34">
        <f t="shared" si="4"/>
        <v>236.59</v>
      </c>
      <c r="H12" s="34">
        <f t="shared" si="8"/>
        <v>59.73</v>
      </c>
      <c r="I12" s="34">
        <f t="shared" si="5"/>
        <v>296.32</v>
      </c>
    </row>
    <row r="13" spans="1:9" x14ac:dyDescent="0.2">
      <c r="A13" s="92">
        <f t="shared" si="6"/>
        <v>40585</v>
      </c>
      <c r="B13" s="34">
        <f t="shared" si="1"/>
        <v>8296.9599999999991</v>
      </c>
      <c r="C13" s="34">
        <f t="shared" si="2"/>
        <v>7460.73</v>
      </c>
      <c r="D13" s="34">
        <f t="shared" si="3"/>
        <v>836.23</v>
      </c>
      <c r="E13" s="93">
        <f t="shared" si="0"/>
        <v>7222.08</v>
      </c>
      <c r="F13" s="33">
        <f t="shared" si="7"/>
        <v>28</v>
      </c>
      <c r="G13" s="34">
        <f t="shared" si="4"/>
        <v>238.65</v>
      </c>
      <c r="H13" s="34">
        <f t="shared" si="8"/>
        <v>57.67</v>
      </c>
      <c r="I13" s="34">
        <f t="shared" si="5"/>
        <v>296.32</v>
      </c>
    </row>
    <row r="14" spans="1:9" x14ac:dyDescent="0.2">
      <c r="A14" s="92">
        <f t="shared" si="6"/>
        <v>40615</v>
      </c>
      <c r="B14" s="34">
        <f t="shared" si="1"/>
        <v>8000.64</v>
      </c>
      <c r="C14" s="34">
        <f t="shared" si="2"/>
        <v>7222.08</v>
      </c>
      <c r="D14" s="34">
        <f t="shared" si="3"/>
        <v>778.56</v>
      </c>
      <c r="E14" s="93">
        <f t="shared" si="0"/>
        <v>6981.37</v>
      </c>
      <c r="F14" s="33">
        <f t="shared" si="7"/>
        <v>27</v>
      </c>
      <c r="G14" s="34">
        <f t="shared" si="4"/>
        <v>240.71</v>
      </c>
      <c r="H14" s="34">
        <f t="shared" si="8"/>
        <v>55.61</v>
      </c>
      <c r="I14" s="34">
        <f t="shared" si="5"/>
        <v>296.32</v>
      </c>
    </row>
    <row r="15" spans="1:9" x14ac:dyDescent="0.2">
      <c r="A15" s="92">
        <f t="shared" si="6"/>
        <v>40645</v>
      </c>
      <c r="B15" s="34">
        <f t="shared" si="1"/>
        <v>7704.32</v>
      </c>
      <c r="C15" s="34">
        <f t="shared" si="2"/>
        <v>6981.37</v>
      </c>
      <c r="D15" s="34">
        <f t="shared" si="3"/>
        <v>722.95</v>
      </c>
      <c r="E15" s="93">
        <f t="shared" si="0"/>
        <v>6738.6</v>
      </c>
      <c r="F15" s="33">
        <f t="shared" si="7"/>
        <v>26</v>
      </c>
      <c r="G15" s="34">
        <f t="shared" si="4"/>
        <v>242.77</v>
      </c>
      <c r="H15" s="34">
        <f t="shared" si="8"/>
        <v>53.55</v>
      </c>
      <c r="I15" s="34">
        <f t="shared" si="5"/>
        <v>296.32</v>
      </c>
    </row>
    <row r="16" spans="1:9" x14ac:dyDescent="0.2">
      <c r="A16" s="92">
        <f t="shared" si="6"/>
        <v>40675</v>
      </c>
      <c r="B16" s="34">
        <f t="shared" si="1"/>
        <v>7408</v>
      </c>
      <c r="C16" s="34">
        <f t="shared" si="2"/>
        <v>6738.6</v>
      </c>
      <c r="D16" s="34">
        <f t="shared" si="3"/>
        <v>669.4</v>
      </c>
      <c r="E16" s="93">
        <f t="shared" si="0"/>
        <v>6493.77</v>
      </c>
      <c r="F16" s="33">
        <f t="shared" si="7"/>
        <v>25</v>
      </c>
      <c r="G16" s="34">
        <f t="shared" si="4"/>
        <v>244.83</v>
      </c>
      <c r="H16" s="34">
        <f t="shared" si="8"/>
        <v>51.49</v>
      </c>
      <c r="I16" s="34">
        <f t="shared" si="5"/>
        <v>296.32</v>
      </c>
    </row>
    <row r="17" spans="1:9" x14ac:dyDescent="0.2">
      <c r="A17" s="92">
        <f t="shared" si="6"/>
        <v>40705</v>
      </c>
      <c r="B17" s="34">
        <f t="shared" si="1"/>
        <v>7111.68</v>
      </c>
      <c r="C17" s="34">
        <f t="shared" si="2"/>
        <v>6493.77</v>
      </c>
      <c r="D17" s="34">
        <f t="shared" si="3"/>
        <v>617.91</v>
      </c>
      <c r="E17" s="93">
        <f t="shared" si="0"/>
        <v>6246.88</v>
      </c>
      <c r="F17" s="33">
        <f t="shared" si="7"/>
        <v>24</v>
      </c>
      <c r="G17" s="34">
        <f t="shared" si="4"/>
        <v>246.89</v>
      </c>
      <c r="H17" s="34">
        <f t="shared" si="8"/>
        <v>49.43</v>
      </c>
      <c r="I17" s="34">
        <f t="shared" si="5"/>
        <v>296.32</v>
      </c>
    </row>
    <row r="18" spans="1:9" x14ac:dyDescent="0.2">
      <c r="A18" s="88">
        <f t="shared" si="6"/>
        <v>40735</v>
      </c>
      <c r="B18" s="38">
        <f t="shared" si="1"/>
        <v>6815.36</v>
      </c>
      <c r="C18" s="38">
        <f t="shared" si="2"/>
        <v>6246.88</v>
      </c>
      <c r="D18" s="38">
        <f t="shared" si="3"/>
        <v>568.48</v>
      </c>
      <c r="E18" s="90">
        <f t="shared" si="0"/>
        <v>5997.93</v>
      </c>
      <c r="F18" s="39">
        <f t="shared" si="7"/>
        <v>23</v>
      </c>
      <c r="G18" s="38">
        <f t="shared" si="4"/>
        <v>248.95</v>
      </c>
      <c r="H18" s="38">
        <f t="shared" si="8"/>
        <v>47.37</v>
      </c>
      <c r="I18" s="38">
        <f t="shared" si="5"/>
        <v>296.32</v>
      </c>
    </row>
    <row r="19" spans="1:9" x14ac:dyDescent="0.2">
      <c r="A19" s="88">
        <f t="shared" si="6"/>
        <v>40765</v>
      </c>
      <c r="B19" s="38">
        <f t="shared" si="1"/>
        <v>6519.04</v>
      </c>
      <c r="C19" s="38">
        <f t="shared" si="2"/>
        <v>5997.93</v>
      </c>
      <c r="D19" s="38">
        <f t="shared" si="3"/>
        <v>521.11</v>
      </c>
      <c r="E19" s="90">
        <f t="shared" si="0"/>
        <v>5746.92</v>
      </c>
      <c r="F19" s="39">
        <f t="shared" si="7"/>
        <v>22</v>
      </c>
      <c r="G19" s="38">
        <f t="shared" si="4"/>
        <v>251.01</v>
      </c>
      <c r="H19" s="38">
        <f t="shared" si="8"/>
        <v>45.31</v>
      </c>
      <c r="I19" s="38">
        <f t="shared" si="5"/>
        <v>296.32</v>
      </c>
    </row>
    <row r="20" spans="1:9" x14ac:dyDescent="0.2">
      <c r="A20" s="88">
        <f t="shared" si="6"/>
        <v>40795</v>
      </c>
      <c r="B20" s="38">
        <f t="shared" si="1"/>
        <v>6222.72</v>
      </c>
      <c r="C20" s="38">
        <f t="shared" si="2"/>
        <v>5746.92</v>
      </c>
      <c r="D20" s="38">
        <f t="shared" si="3"/>
        <v>475.8</v>
      </c>
      <c r="E20" s="90">
        <f t="shared" si="0"/>
        <v>5493.85</v>
      </c>
      <c r="F20" s="39">
        <f t="shared" si="7"/>
        <v>21</v>
      </c>
      <c r="G20" s="38">
        <f t="shared" si="4"/>
        <v>253.07</v>
      </c>
      <c r="H20" s="38">
        <f t="shared" si="8"/>
        <v>43.25</v>
      </c>
      <c r="I20" s="38">
        <f t="shared" si="5"/>
        <v>296.32</v>
      </c>
    </row>
    <row r="21" spans="1:9" x14ac:dyDescent="0.2">
      <c r="A21" s="88">
        <f t="shared" si="6"/>
        <v>40825</v>
      </c>
      <c r="B21" s="38">
        <f t="shared" si="1"/>
        <v>5926.4</v>
      </c>
      <c r="C21" s="38">
        <f t="shared" si="2"/>
        <v>5493.85</v>
      </c>
      <c r="D21" s="38">
        <f t="shared" si="3"/>
        <v>432.55</v>
      </c>
      <c r="E21" s="90">
        <f t="shared" si="0"/>
        <v>5238.72</v>
      </c>
      <c r="F21" s="39">
        <f t="shared" si="7"/>
        <v>20</v>
      </c>
      <c r="G21" s="38">
        <f t="shared" si="4"/>
        <v>255.13</v>
      </c>
      <c r="H21" s="38">
        <f t="shared" si="8"/>
        <v>41.19</v>
      </c>
      <c r="I21" s="38">
        <f t="shared" si="5"/>
        <v>296.32</v>
      </c>
    </row>
    <row r="22" spans="1:9" x14ac:dyDescent="0.2">
      <c r="A22" s="88">
        <f t="shared" si="6"/>
        <v>40855</v>
      </c>
      <c r="B22" s="38">
        <f t="shared" si="1"/>
        <v>5630.08</v>
      </c>
      <c r="C22" s="38">
        <f t="shared" si="2"/>
        <v>5238.72</v>
      </c>
      <c r="D22" s="38">
        <f t="shared" si="3"/>
        <v>391.36</v>
      </c>
      <c r="E22" s="90">
        <f t="shared" si="0"/>
        <v>4981.53</v>
      </c>
      <c r="F22" s="39">
        <f t="shared" si="7"/>
        <v>19</v>
      </c>
      <c r="G22" s="38">
        <f t="shared" si="4"/>
        <v>257.19</v>
      </c>
      <c r="H22" s="38">
        <f t="shared" si="8"/>
        <v>39.130000000000003</v>
      </c>
      <c r="I22" s="38">
        <f t="shared" si="5"/>
        <v>296.32</v>
      </c>
    </row>
    <row r="23" spans="1:9" x14ac:dyDescent="0.2">
      <c r="A23" s="88">
        <f t="shared" si="6"/>
        <v>40885</v>
      </c>
      <c r="B23" s="38">
        <f t="shared" si="1"/>
        <v>5333.76</v>
      </c>
      <c r="C23" s="38">
        <f t="shared" si="2"/>
        <v>4981.53</v>
      </c>
      <c r="D23" s="38">
        <f t="shared" si="3"/>
        <v>352.23</v>
      </c>
      <c r="E23" s="90">
        <f t="shared" si="0"/>
        <v>4722.28</v>
      </c>
      <c r="F23" s="39">
        <f t="shared" si="7"/>
        <v>18</v>
      </c>
      <c r="G23" s="38">
        <f t="shared" si="4"/>
        <v>259.25</v>
      </c>
      <c r="H23" s="38">
        <f t="shared" si="8"/>
        <v>37.07</v>
      </c>
      <c r="I23" s="38">
        <f t="shared" si="5"/>
        <v>296.32</v>
      </c>
    </row>
    <row r="24" spans="1:9" x14ac:dyDescent="0.2">
      <c r="A24" s="88">
        <f t="shared" si="6"/>
        <v>40915</v>
      </c>
      <c r="B24" s="38">
        <f t="shared" si="1"/>
        <v>5037.4399999999996</v>
      </c>
      <c r="C24" s="38">
        <f t="shared" si="2"/>
        <v>4722.28</v>
      </c>
      <c r="D24" s="38">
        <f t="shared" si="3"/>
        <v>315.16000000000003</v>
      </c>
      <c r="E24" s="90">
        <f t="shared" si="0"/>
        <v>4460.97</v>
      </c>
      <c r="F24" s="39">
        <f t="shared" si="7"/>
        <v>17</v>
      </c>
      <c r="G24" s="38">
        <f t="shared" si="4"/>
        <v>261.31</v>
      </c>
      <c r="H24" s="38">
        <f t="shared" si="8"/>
        <v>35.01</v>
      </c>
      <c r="I24" s="38">
        <f t="shared" si="5"/>
        <v>296.32</v>
      </c>
    </row>
    <row r="25" spans="1:9" x14ac:dyDescent="0.2">
      <c r="A25" s="88">
        <f t="shared" si="6"/>
        <v>40945</v>
      </c>
      <c r="B25" s="38">
        <f t="shared" si="1"/>
        <v>4741.12</v>
      </c>
      <c r="C25" s="38">
        <f t="shared" si="2"/>
        <v>4460.97</v>
      </c>
      <c r="D25" s="38">
        <f t="shared" si="3"/>
        <v>280.14999999999998</v>
      </c>
      <c r="E25" s="90">
        <f t="shared" si="0"/>
        <v>4197.6000000000004</v>
      </c>
      <c r="F25" s="39">
        <f t="shared" si="7"/>
        <v>16</v>
      </c>
      <c r="G25" s="38">
        <f t="shared" si="4"/>
        <v>263.37</v>
      </c>
      <c r="H25" s="38">
        <f t="shared" si="8"/>
        <v>32.950000000000003</v>
      </c>
      <c r="I25" s="38">
        <f t="shared" si="5"/>
        <v>296.32</v>
      </c>
    </row>
    <row r="26" spans="1:9" x14ac:dyDescent="0.2">
      <c r="A26" s="88">
        <f t="shared" si="6"/>
        <v>40975</v>
      </c>
      <c r="B26" s="38">
        <f t="shared" si="1"/>
        <v>4444.8</v>
      </c>
      <c r="C26" s="38">
        <f t="shared" si="2"/>
        <v>4197.6000000000004</v>
      </c>
      <c r="D26" s="38">
        <f t="shared" si="3"/>
        <v>247.2</v>
      </c>
      <c r="E26" s="90">
        <f t="shared" si="0"/>
        <v>3932.18</v>
      </c>
      <c r="F26" s="39">
        <f t="shared" si="7"/>
        <v>15</v>
      </c>
      <c r="G26" s="38">
        <f t="shared" si="4"/>
        <v>265.42</v>
      </c>
      <c r="H26" s="38">
        <f t="shared" si="8"/>
        <v>30.9</v>
      </c>
      <c r="I26" s="38">
        <f t="shared" si="5"/>
        <v>296.32</v>
      </c>
    </row>
    <row r="27" spans="1:9" x14ac:dyDescent="0.2">
      <c r="A27" s="88">
        <f t="shared" si="6"/>
        <v>41005</v>
      </c>
      <c r="B27" s="38">
        <f t="shared" si="1"/>
        <v>4148.4799999999996</v>
      </c>
      <c r="C27" s="38">
        <f t="shared" si="2"/>
        <v>3932.18</v>
      </c>
      <c r="D27" s="38">
        <f t="shared" si="3"/>
        <v>216.3</v>
      </c>
      <c r="E27" s="90">
        <f t="shared" si="0"/>
        <v>3664.7</v>
      </c>
      <c r="F27" s="39">
        <f t="shared" si="7"/>
        <v>14</v>
      </c>
      <c r="G27" s="38">
        <f t="shared" si="4"/>
        <v>267.48</v>
      </c>
      <c r="H27" s="38">
        <f t="shared" si="8"/>
        <v>28.84</v>
      </c>
      <c r="I27" s="38">
        <f t="shared" si="5"/>
        <v>296.32</v>
      </c>
    </row>
    <row r="28" spans="1:9" x14ac:dyDescent="0.2">
      <c r="A28" s="88">
        <f t="shared" si="6"/>
        <v>41035</v>
      </c>
      <c r="B28" s="38">
        <f t="shared" si="1"/>
        <v>3852.16</v>
      </c>
      <c r="C28" s="38">
        <f t="shared" si="2"/>
        <v>3664.7</v>
      </c>
      <c r="D28" s="38">
        <f t="shared" si="3"/>
        <v>187.46</v>
      </c>
      <c r="E28" s="90">
        <f t="shared" si="0"/>
        <v>3395.16</v>
      </c>
      <c r="F28" s="39">
        <f t="shared" si="7"/>
        <v>13</v>
      </c>
      <c r="G28" s="38">
        <f t="shared" si="4"/>
        <v>269.54000000000002</v>
      </c>
      <c r="H28" s="38">
        <f t="shared" si="8"/>
        <v>26.78</v>
      </c>
      <c r="I28" s="38">
        <f t="shared" si="5"/>
        <v>296.32</v>
      </c>
    </row>
    <row r="29" spans="1:9" x14ac:dyDescent="0.2">
      <c r="A29" s="88">
        <f t="shared" si="6"/>
        <v>41065</v>
      </c>
      <c r="B29" s="38">
        <f t="shared" si="1"/>
        <v>3555.84</v>
      </c>
      <c r="C29" s="38">
        <f t="shared" si="2"/>
        <v>3395.16</v>
      </c>
      <c r="D29" s="38">
        <f t="shared" si="3"/>
        <v>160.68</v>
      </c>
      <c r="E29" s="90">
        <f t="shared" si="0"/>
        <v>3123.56</v>
      </c>
      <c r="F29" s="39">
        <f t="shared" si="7"/>
        <v>12</v>
      </c>
      <c r="G29" s="38">
        <f t="shared" si="4"/>
        <v>271.60000000000002</v>
      </c>
      <c r="H29" s="38">
        <f t="shared" si="8"/>
        <v>24.72</v>
      </c>
      <c r="I29" s="38">
        <f t="shared" si="5"/>
        <v>296.32</v>
      </c>
    </row>
    <row r="30" spans="1:9" x14ac:dyDescent="0.2">
      <c r="A30" s="92">
        <f t="shared" si="6"/>
        <v>41095</v>
      </c>
      <c r="B30" s="34">
        <f t="shared" si="1"/>
        <v>3259.52</v>
      </c>
      <c r="C30" s="34">
        <f t="shared" si="2"/>
        <v>3123.56</v>
      </c>
      <c r="D30" s="34">
        <f t="shared" si="3"/>
        <v>135.96</v>
      </c>
      <c r="E30" s="93">
        <f t="shared" si="0"/>
        <v>2849.9</v>
      </c>
      <c r="F30" s="33">
        <f t="shared" si="7"/>
        <v>11</v>
      </c>
      <c r="G30" s="34">
        <f t="shared" si="4"/>
        <v>273.66000000000003</v>
      </c>
      <c r="H30" s="34">
        <f t="shared" si="8"/>
        <v>22.66</v>
      </c>
      <c r="I30" s="34">
        <f t="shared" si="5"/>
        <v>296.32</v>
      </c>
    </row>
    <row r="31" spans="1:9" x14ac:dyDescent="0.2">
      <c r="A31" s="92">
        <f t="shared" si="6"/>
        <v>41125</v>
      </c>
      <c r="B31" s="34">
        <f t="shared" si="1"/>
        <v>2963.2</v>
      </c>
      <c r="C31" s="34">
        <f t="shared" si="2"/>
        <v>2849.9</v>
      </c>
      <c r="D31" s="34">
        <f t="shared" si="3"/>
        <v>113.3</v>
      </c>
      <c r="E31" s="93">
        <f t="shared" si="0"/>
        <v>2574.1799999999998</v>
      </c>
      <c r="F31" s="33">
        <f t="shared" si="7"/>
        <v>10</v>
      </c>
      <c r="G31" s="34">
        <f t="shared" si="4"/>
        <v>275.72000000000003</v>
      </c>
      <c r="H31" s="34">
        <f t="shared" si="8"/>
        <v>20.6</v>
      </c>
      <c r="I31" s="34">
        <f t="shared" si="5"/>
        <v>296.32</v>
      </c>
    </row>
    <row r="32" spans="1:9" x14ac:dyDescent="0.2">
      <c r="A32" s="92">
        <f t="shared" si="6"/>
        <v>41155</v>
      </c>
      <c r="B32" s="34">
        <f t="shared" si="1"/>
        <v>2666.88</v>
      </c>
      <c r="C32" s="34">
        <f t="shared" si="2"/>
        <v>2574.1799999999998</v>
      </c>
      <c r="D32" s="34">
        <f t="shared" si="3"/>
        <v>92.7</v>
      </c>
      <c r="E32" s="34">
        <f t="shared" si="0"/>
        <v>2296.4</v>
      </c>
      <c r="F32" s="33">
        <f t="shared" si="7"/>
        <v>9</v>
      </c>
      <c r="G32" s="34">
        <f t="shared" si="4"/>
        <v>277.77999999999997</v>
      </c>
      <c r="H32" s="34">
        <f t="shared" si="8"/>
        <v>18.54</v>
      </c>
      <c r="I32" s="34">
        <f t="shared" si="5"/>
        <v>296.32</v>
      </c>
    </row>
    <row r="33" spans="1:9" x14ac:dyDescent="0.2">
      <c r="A33" s="92">
        <f t="shared" si="6"/>
        <v>41185</v>
      </c>
      <c r="B33" s="34">
        <f t="shared" si="1"/>
        <v>2370.56</v>
      </c>
      <c r="C33" s="34">
        <f t="shared" si="2"/>
        <v>2296.4</v>
      </c>
      <c r="D33" s="34">
        <f t="shared" si="3"/>
        <v>74.16</v>
      </c>
      <c r="E33" s="93">
        <f t="shared" si="0"/>
        <v>2016.56</v>
      </c>
      <c r="F33" s="33">
        <f t="shared" si="7"/>
        <v>8</v>
      </c>
      <c r="G33" s="34">
        <f t="shared" si="4"/>
        <v>279.83999999999997</v>
      </c>
      <c r="H33" s="34">
        <f t="shared" si="8"/>
        <v>16.48</v>
      </c>
      <c r="I33" s="34">
        <f t="shared" si="5"/>
        <v>296.32</v>
      </c>
    </row>
    <row r="34" spans="1:9" x14ac:dyDescent="0.2">
      <c r="A34" s="92">
        <f t="shared" si="6"/>
        <v>41215</v>
      </c>
      <c r="B34" s="34">
        <f t="shared" si="1"/>
        <v>2074.2399999999998</v>
      </c>
      <c r="C34" s="34">
        <f t="shared" si="2"/>
        <v>2016.56</v>
      </c>
      <c r="D34" s="34">
        <f t="shared" si="3"/>
        <v>57.68</v>
      </c>
      <c r="E34" s="34">
        <f t="shared" si="0"/>
        <v>1734.66</v>
      </c>
      <c r="F34" s="33">
        <f t="shared" si="7"/>
        <v>7</v>
      </c>
      <c r="G34" s="34">
        <f t="shared" si="4"/>
        <v>281.89999999999998</v>
      </c>
      <c r="H34" s="34">
        <f t="shared" si="8"/>
        <v>14.42</v>
      </c>
      <c r="I34" s="34">
        <f t="shared" si="5"/>
        <v>296.32</v>
      </c>
    </row>
    <row r="35" spans="1:9" x14ac:dyDescent="0.2">
      <c r="A35" s="92">
        <f t="shared" si="6"/>
        <v>41245</v>
      </c>
      <c r="B35" s="34">
        <f t="shared" si="1"/>
        <v>1777.92</v>
      </c>
      <c r="C35" s="34">
        <f t="shared" si="2"/>
        <v>1734.66</v>
      </c>
      <c r="D35" s="34">
        <f t="shared" si="3"/>
        <v>43.26</v>
      </c>
      <c r="E35" s="93">
        <f t="shared" si="0"/>
        <v>1450.7</v>
      </c>
      <c r="F35" s="33">
        <f t="shared" si="7"/>
        <v>6</v>
      </c>
      <c r="G35" s="34">
        <f t="shared" si="4"/>
        <v>283.95999999999998</v>
      </c>
      <c r="H35" s="34">
        <f t="shared" si="8"/>
        <v>12.36</v>
      </c>
      <c r="I35" s="34">
        <f t="shared" si="5"/>
        <v>296.32</v>
      </c>
    </row>
    <row r="36" spans="1:9" x14ac:dyDescent="0.2">
      <c r="A36" s="92">
        <f t="shared" si="6"/>
        <v>41275</v>
      </c>
      <c r="B36" s="34">
        <f t="shared" si="1"/>
        <v>1481.6</v>
      </c>
      <c r="C36" s="34">
        <f t="shared" si="2"/>
        <v>1450.7</v>
      </c>
      <c r="D36" s="34">
        <f t="shared" si="3"/>
        <v>30.9</v>
      </c>
      <c r="E36" s="93">
        <f t="shared" si="0"/>
        <v>1164.68</v>
      </c>
      <c r="F36" s="33">
        <f t="shared" si="7"/>
        <v>5</v>
      </c>
      <c r="G36" s="34">
        <f t="shared" si="4"/>
        <v>286.02</v>
      </c>
      <c r="H36" s="34">
        <f t="shared" si="8"/>
        <v>10.3</v>
      </c>
      <c r="I36" s="34">
        <f t="shared" si="5"/>
        <v>296.32</v>
      </c>
    </row>
    <row r="37" spans="1:9" x14ac:dyDescent="0.2">
      <c r="A37" s="92">
        <f>A36+35</f>
        <v>41310</v>
      </c>
      <c r="B37" s="34">
        <f t="shared" si="1"/>
        <v>1185.28</v>
      </c>
      <c r="C37" s="34">
        <f t="shared" si="2"/>
        <v>1164.68</v>
      </c>
      <c r="D37" s="34">
        <f t="shared" si="3"/>
        <v>20.6</v>
      </c>
      <c r="E37" s="93">
        <f t="shared" si="0"/>
        <v>876.6</v>
      </c>
      <c r="F37" s="33">
        <f t="shared" si="7"/>
        <v>4</v>
      </c>
      <c r="G37" s="34">
        <f t="shared" si="4"/>
        <v>288.08</v>
      </c>
      <c r="H37" s="34">
        <f t="shared" si="8"/>
        <v>8.24</v>
      </c>
      <c r="I37" s="34">
        <f t="shared" si="5"/>
        <v>296.32</v>
      </c>
    </row>
    <row r="38" spans="1:9" x14ac:dyDescent="0.2">
      <c r="A38" s="92">
        <f t="shared" si="6"/>
        <v>41340</v>
      </c>
      <c r="B38" s="34">
        <f t="shared" si="1"/>
        <v>888.96</v>
      </c>
      <c r="C38" s="34">
        <f t="shared" si="2"/>
        <v>876.6</v>
      </c>
      <c r="D38" s="34">
        <f t="shared" si="3"/>
        <v>12.36</v>
      </c>
      <c r="E38" s="34">
        <f t="shared" si="0"/>
        <v>586.46</v>
      </c>
      <c r="F38" s="33">
        <f t="shared" si="7"/>
        <v>3</v>
      </c>
      <c r="G38" s="34">
        <f t="shared" si="4"/>
        <v>290.14</v>
      </c>
      <c r="H38" s="34">
        <f t="shared" si="8"/>
        <v>6.18</v>
      </c>
      <c r="I38" s="34">
        <f t="shared" si="5"/>
        <v>296.32</v>
      </c>
    </row>
    <row r="39" spans="1:9" x14ac:dyDescent="0.2">
      <c r="A39" s="92">
        <f t="shared" si="6"/>
        <v>41370</v>
      </c>
      <c r="B39" s="34">
        <f t="shared" si="1"/>
        <v>592.64</v>
      </c>
      <c r="C39" s="34">
        <f t="shared" si="2"/>
        <v>586.46</v>
      </c>
      <c r="D39" s="34">
        <f t="shared" si="3"/>
        <v>6.18</v>
      </c>
      <c r="E39" s="93">
        <f t="shared" si="0"/>
        <v>294.26</v>
      </c>
      <c r="F39" s="33">
        <f t="shared" si="7"/>
        <v>2</v>
      </c>
      <c r="G39" s="34">
        <f t="shared" si="4"/>
        <v>292.2</v>
      </c>
      <c r="H39" s="34">
        <f t="shared" si="8"/>
        <v>4.12</v>
      </c>
      <c r="I39" s="34">
        <f t="shared" si="5"/>
        <v>296.32</v>
      </c>
    </row>
    <row r="40" spans="1:9" x14ac:dyDescent="0.2">
      <c r="A40" s="92">
        <f t="shared" si="6"/>
        <v>41400</v>
      </c>
      <c r="B40" s="34">
        <f t="shared" si="1"/>
        <v>296.32</v>
      </c>
      <c r="C40" s="34">
        <f t="shared" si="2"/>
        <v>294.26</v>
      </c>
      <c r="D40" s="34">
        <f t="shared" si="3"/>
        <v>2.06</v>
      </c>
      <c r="E40" s="34">
        <f t="shared" si="0"/>
        <v>0</v>
      </c>
      <c r="F40" s="33">
        <f t="shared" si="7"/>
        <v>1</v>
      </c>
      <c r="G40" s="34">
        <f t="shared" si="4"/>
        <v>294.26</v>
      </c>
      <c r="H40" s="34">
        <f t="shared" si="8"/>
        <v>2.06</v>
      </c>
      <c r="I40" s="34">
        <f t="shared" si="5"/>
        <v>296.32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33"/>
  <sheetViews>
    <sheetView showGridLines="0" workbookViewId="0">
      <selection activeCell="B27" sqref="B27"/>
    </sheetView>
  </sheetViews>
  <sheetFormatPr defaultRowHeight="12.75" x14ac:dyDescent="0.2"/>
  <cols>
    <col min="1" max="1" width="0.28515625" customWidth="1"/>
    <col min="2" max="2" width="24.5703125" customWidth="1"/>
    <col min="4" max="4" width="9.5703125" customWidth="1"/>
    <col min="15" max="15" width="12.140625" customWidth="1"/>
  </cols>
  <sheetData>
    <row r="1" spans="2:15" x14ac:dyDescent="0.2">
      <c r="B1" s="2" t="s">
        <v>35</v>
      </c>
      <c r="D1" s="2" t="s">
        <v>48</v>
      </c>
    </row>
    <row r="3" spans="2:15" s="2" customFormat="1" x14ac:dyDescent="0.2">
      <c r="B3" s="50" t="s">
        <v>13</v>
      </c>
      <c r="C3" s="51">
        <v>38808</v>
      </c>
      <c r="D3" s="51">
        <v>38838</v>
      </c>
      <c r="E3" s="51">
        <v>38869</v>
      </c>
      <c r="F3" s="51">
        <v>38899</v>
      </c>
      <c r="G3" s="51">
        <v>38930</v>
      </c>
      <c r="H3" s="51">
        <v>38961</v>
      </c>
      <c r="I3" s="51">
        <v>38991</v>
      </c>
      <c r="J3" s="51">
        <v>39022</v>
      </c>
      <c r="K3" s="51">
        <v>39052</v>
      </c>
      <c r="L3" s="51">
        <v>39083</v>
      </c>
      <c r="M3" s="51">
        <v>39114</v>
      </c>
      <c r="N3" s="51">
        <v>39142</v>
      </c>
      <c r="O3" s="52" t="s">
        <v>14</v>
      </c>
    </row>
    <row r="4" spans="2:15" x14ac:dyDescent="0.2">
      <c r="B4" s="20"/>
      <c r="O4" s="21"/>
    </row>
    <row r="5" spans="2:15" x14ac:dyDescent="0.2">
      <c r="B5" s="22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3">
        <f>SUM(C5:N5)</f>
        <v>0</v>
      </c>
    </row>
    <row r="6" spans="2:15" s="3" customFormat="1" x14ac:dyDescent="0.2">
      <c r="B6" s="53" t="s">
        <v>4</v>
      </c>
      <c r="C6" s="54">
        <f t="shared" ref="C6:O6" si="0">SUM(C5:C5)</f>
        <v>0</v>
      </c>
      <c r="D6" s="54">
        <f t="shared" si="0"/>
        <v>0</v>
      </c>
      <c r="E6" s="54">
        <f t="shared" si="0"/>
        <v>0</v>
      </c>
      <c r="F6" s="54">
        <f t="shared" si="0"/>
        <v>0</v>
      </c>
      <c r="G6" s="54">
        <f t="shared" si="0"/>
        <v>0</v>
      </c>
      <c r="H6" s="54">
        <f t="shared" si="0"/>
        <v>0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4">
        <f t="shared" si="0"/>
        <v>0</v>
      </c>
      <c r="N6" s="54">
        <f t="shared" si="0"/>
        <v>0</v>
      </c>
      <c r="O6" s="55">
        <f t="shared" si="0"/>
        <v>0</v>
      </c>
    </row>
    <row r="7" spans="2:15" s="1" customFormat="1" x14ac:dyDescent="0.2">
      <c r="B7" s="22"/>
      <c r="O7" s="23"/>
    </row>
    <row r="8" spans="2:15" s="3" customFormat="1" x14ac:dyDescent="0.2">
      <c r="B8" s="53" t="s">
        <v>32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5">
        <v>0</v>
      </c>
    </row>
    <row r="9" spans="2:15" s="1" customFormat="1" x14ac:dyDescent="0.2">
      <c r="B9" s="22"/>
      <c r="O9" s="23"/>
    </row>
    <row r="10" spans="2:15" s="1" customFormat="1" x14ac:dyDescent="0.2">
      <c r="B10" s="22"/>
      <c r="O10" s="23">
        <f>SUM(C10:N10)</f>
        <v>0</v>
      </c>
    </row>
    <row r="11" spans="2:15" s="1" customFormat="1" x14ac:dyDescent="0.2">
      <c r="B11" s="22"/>
      <c r="O11" s="23">
        <f>SUM(C11:N11)</f>
        <v>0</v>
      </c>
    </row>
    <row r="12" spans="2:15" s="1" customFormat="1" x14ac:dyDescent="0.2">
      <c r="B12" s="22"/>
      <c r="O12" s="23">
        <f>SUM(C12:N12)</f>
        <v>0</v>
      </c>
    </row>
    <row r="13" spans="2:15" s="1" customFormat="1" x14ac:dyDescent="0.2">
      <c r="B13" s="22"/>
      <c r="O13" s="23">
        <f>SUM(C13:N13)</f>
        <v>0</v>
      </c>
    </row>
    <row r="14" spans="2:15" s="3" customFormat="1" x14ac:dyDescent="0.2">
      <c r="B14" s="53" t="s">
        <v>31</v>
      </c>
      <c r="C14" s="54">
        <f t="shared" ref="C14:O14" si="1">SUM(C9:C13)</f>
        <v>0</v>
      </c>
      <c r="D14" s="54">
        <f t="shared" si="1"/>
        <v>0</v>
      </c>
      <c r="E14" s="54">
        <f t="shared" si="1"/>
        <v>0</v>
      </c>
      <c r="F14" s="54">
        <f t="shared" si="1"/>
        <v>0</v>
      </c>
      <c r="G14" s="54">
        <f t="shared" si="1"/>
        <v>0</v>
      </c>
      <c r="H14" s="54">
        <f t="shared" si="1"/>
        <v>0</v>
      </c>
      <c r="I14" s="54">
        <f t="shared" si="1"/>
        <v>0</v>
      </c>
      <c r="J14" s="54">
        <f t="shared" si="1"/>
        <v>0</v>
      </c>
      <c r="K14" s="54">
        <f t="shared" si="1"/>
        <v>0</v>
      </c>
      <c r="L14" s="54">
        <f t="shared" si="1"/>
        <v>0</v>
      </c>
      <c r="M14" s="54">
        <f t="shared" si="1"/>
        <v>0</v>
      </c>
      <c r="N14" s="54">
        <f t="shared" si="1"/>
        <v>0</v>
      </c>
      <c r="O14" s="55">
        <f t="shared" si="1"/>
        <v>0</v>
      </c>
    </row>
    <row r="15" spans="2:15" s="1" customFormat="1" x14ac:dyDescent="0.2">
      <c r="B15" s="22"/>
      <c r="O15" s="23"/>
    </row>
    <row r="16" spans="2:15" s="3" customFormat="1" x14ac:dyDescent="0.2">
      <c r="B16" s="53" t="s">
        <v>5</v>
      </c>
      <c r="C16" s="54">
        <f t="shared" ref="C16:O16" si="2">+C6+C8+C14</f>
        <v>0</v>
      </c>
      <c r="D16" s="54">
        <f t="shared" si="2"/>
        <v>0</v>
      </c>
      <c r="E16" s="54">
        <f t="shared" si="2"/>
        <v>0</v>
      </c>
      <c r="F16" s="54">
        <f t="shared" si="2"/>
        <v>0</v>
      </c>
      <c r="G16" s="54">
        <f t="shared" si="2"/>
        <v>0</v>
      </c>
      <c r="H16" s="54">
        <f t="shared" si="2"/>
        <v>0</v>
      </c>
      <c r="I16" s="54">
        <f t="shared" si="2"/>
        <v>0</v>
      </c>
      <c r="J16" s="54">
        <f t="shared" si="2"/>
        <v>0</v>
      </c>
      <c r="K16" s="54">
        <f t="shared" si="2"/>
        <v>0</v>
      </c>
      <c r="L16" s="54">
        <f t="shared" si="2"/>
        <v>0</v>
      </c>
      <c r="M16" s="54">
        <f t="shared" si="2"/>
        <v>0</v>
      </c>
      <c r="N16" s="54">
        <f t="shared" si="2"/>
        <v>0</v>
      </c>
      <c r="O16" s="55">
        <f t="shared" si="2"/>
        <v>0</v>
      </c>
    </row>
    <row r="17" spans="2:15" s="1" customFormat="1" x14ac:dyDescent="0.2">
      <c r="B17" s="22"/>
      <c r="O17" s="23"/>
    </row>
    <row r="18" spans="2:15" s="1" customFormat="1" x14ac:dyDescent="0.2">
      <c r="B18" s="45"/>
      <c r="O18" s="23">
        <f>SUM(C18:N18)</f>
        <v>0</v>
      </c>
    </row>
    <row r="19" spans="2:15" s="1" customFormat="1" x14ac:dyDescent="0.2">
      <c r="B19" s="22"/>
      <c r="O19" s="23">
        <f>SUM(C19:N19)</f>
        <v>0</v>
      </c>
    </row>
    <row r="20" spans="2:15" s="1" customFormat="1" x14ac:dyDescent="0.2">
      <c r="B20" s="45"/>
      <c r="O20" s="23">
        <f>SUM(C20:N20)</f>
        <v>0</v>
      </c>
    </row>
    <row r="21" spans="2:15" s="1" customFormat="1" x14ac:dyDescent="0.2">
      <c r="B21" s="22"/>
      <c r="O21" s="23">
        <f>SUM(C21:N21)</f>
        <v>0</v>
      </c>
    </row>
    <row r="22" spans="2:15" s="1" customFormat="1" x14ac:dyDescent="0.2">
      <c r="B22" s="22"/>
      <c r="O22" s="23"/>
    </row>
    <row r="23" spans="2:15" s="3" customFormat="1" x14ac:dyDescent="0.2">
      <c r="B23" s="53" t="s">
        <v>6</v>
      </c>
      <c r="C23" s="54">
        <f t="shared" ref="C23:O23" si="3">SUM(C18:C22)</f>
        <v>0</v>
      </c>
      <c r="D23" s="54">
        <f t="shared" si="3"/>
        <v>0</v>
      </c>
      <c r="E23" s="54">
        <f t="shared" si="3"/>
        <v>0</v>
      </c>
      <c r="F23" s="54">
        <f t="shared" si="3"/>
        <v>0</v>
      </c>
      <c r="G23" s="54">
        <f t="shared" si="3"/>
        <v>0</v>
      </c>
      <c r="H23" s="54">
        <f t="shared" si="3"/>
        <v>0</v>
      </c>
      <c r="I23" s="54">
        <f t="shared" si="3"/>
        <v>0</v>
      </c>
      <c r="J23" s="54">
        <f t="shared" si="3"/>
        <v>0</v>
      </c>
      <c r="K23" s="54">
        <f t="shared" si="3"/>
        <v>0</v>
      </c>
      <c r="L23" s="54">
        <f t="shared" si="3"/>
        <v>0</v>
      </c>
      <c r="M23" s="54">
        <f t="shared" si="3"/>
        <v>0</v>
      </c>
      <c r="N23" s="54">
        <f t="shared" si="3"/>
        <v>0</v>
      </c>
      <c r="O23" s="55">
        <f t="shared" si="3"/>
        <v>0</v>
      </c>
    </row>
    <row r="24" spans="2:15" s="3" customFormat="1" x14ac:dyDescent="0.2">
      <c r="B24" s="24"/>
      <c r="O24" s="25"/>
    </row>
    <row r="25" spans="2:15" s="3" customFormat="1" x14ac:dyDescent="0.2">
      <c r="B25" s="53" t="s">
        <v>15</v>
      </c>
      <c r="C25" s="54">
        <f t="shared" ref="C25:N25" si="4">+C6+C14+C23+C24</f>
        <v>0</v>
      </c>
      <c r="D25" s="54">
        <f t="shared" si="4"/>
        <v>0</v>
      </c>
      <c r="E25" s="54">
        <f t="shared" si="4"/>
        <v>0</v>
      </c>
      <c r="F25" s="54">
        <f t="shared" si="4"/>
        <v>0</v>
      </c>
      <c r="G25" s="54">
        <f t="shared" si="4"/>
        <v>0</v>
      </c>
      <c r="H25" s="54">
        <f t="shared" si="4"/>
        <v>0</v>
      </c>
      <c r="I25" s="54">
        <f t="shared" si="4"/>
        <v>0</v>
      </c>
      <c r="J25" s="54">
        <f t="shared" si="4"/>
        <v>0</v>
      </c>
      <c r="K25" s="54">
        <f t="shared" si="4"/>
        <v>0</v>
      </c>
      <c r="L25" s="54">
        <f t="shared" si="4"/>
        <v>0</v>
      </c>
      <c r="M25" s="54">
        <f t="shared" si="4"/>
        <v>0</v>
      </c>
      <c r="N25" s="54">
        <f t="shared" si="4"/>
        <v>0</v>
      </c>
      <c r="O25" s="55">
        <f>SUM(C25:N25)</f>
        <v>0</v>
      </c>
    </row>
    <row r="26" spans="2:15" s="1" customFormat="1" x14ac:dyDescent="0.2">
      <c r="B26" s="24"/>
      <c r="O26" s="23"/>
    </row>
    <row r="27" spans="2:15" s="1" customFormat="1" x14ac:dyDescent="0.2">
      <c r="B27" s="22" t="s">
        <v>16</v>
      </c>
      <c r="O27" s="23">
        <f>SUM(C27:N27)</f>
        <v>0</v>
      </c>
    </row>
    <row r="28" spans="2:15" s="3" customFormat="1" x14ac:dyDescent="0.2">
      <c r="B28" s="24" t="s">
        <v>17</v>
      </c>
      <c r="O28" s="25"/>
    </row>
    <row r="29" spans="2:15" x14ac:dyDescent="0.2">
      <c r="B29" s="20" t="s">
        <v>19</v>
      </c>
      <c r="O29" s="23"/>
    </row>
    <row r="30" spans="2:15" s="3" customFormat="1" x14ac:dyDescent="0.2">
      <c r="B30" s="53" t="s">
        <v>20</v>
      </c>
      <c r="C30" s="54">
        <f t="shared" ref="C30:N30" si="5">+C27+C28+C25</f>
        <v>0</v>
      </c>
      <c r="D30" s="54">
        <f t="shared" si="5"/>
        <v>0</v>
      </c>
      <c r="E30" s="54">
        <f t="shared" si="5"/>
        <v>0</v>
      </c>
      <c r="F30" s="54">
        <f t="shared" si="5"/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54">
        <f t="shared" si="5"/>
        <v>0</v>
      </c>
      <c r="L30" s="54">
        <f t="shared" si="5"/>
        <v>0</v>
      </c>
      <c r="M30" s="54">
        <f t="shared" si="5"/>
        <v>0</v>
      </c>
      <c r="N30" s="54">
        <f t="shared" si="5"/>
        <v>0</v>
      </c>
      <c r="O30" s="55">
        <f>+O25+O28+O27+O29</f>
        <v>0</v>
      </c>
    </row>
    <row r="31" spans="2:15" s="2" customFormat="1" x14ac:dyDescent="0.2">
      <c r="B31" s="30"/>
      <c r="C31" s="3"/>
      <c r="D31" s="3"/>
      <c r="E31" s="3"/>
      <c r="F31" s="3"/>
      <c r="G31" s="3"/>
      <c r="H31" s="3"/>
      <c r="I31" s="3"/>
      <c r="J31" s="3"/>
      <c r="K31" s="3"/>
      <c r="L31" s="3"/>
      <c r="N31" s="3"/>
      <c r="O31" s="25"/>
    </row>
    <row r="32" spans="2:15" s="1" customFormat="1" x14ac:dyDescent="0.2">
      <c r="B32" s="26"/>
      <c r="C32" s="27"/>
      <c r="D32" s="27"/>
      <c r="E32" s="27"/>
      <c r="F32" s="27"/>
      <c r="G32" s="27"/>
      <c r="H32" s="27"/>
      <c r="I32" s="27"/>
      <c r="J32" s="27"/>
      <c r="K32" s="32"/>
      <c r="L32" s="32"/>
      <c r="M32" s="32"/>
      <c r="N32" s="27"/>
      <c r="O32" s="28"/>
    </row>
    <row r="33" s="1" customFormat="1" x14ac:dyDescent="0.2"/>
  </sheetData>
  <phoneticPr fontId="0" type="noConversion"/>
  <pageMargins left="0.75" right="0.75" top="1" bottom="1" header="0.5" footer="0.5"/>
  <pageSetup paperSize="9" scale="88" orientation="landscape" horizontalDpi="429496729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fitToPage="1"/>
  </sheetPr>
  <dimension ref="A1:I40"/>
  <sheetViews>
    <sheetView showGridLines="0" topLeftCell="A6" workbookViewId="0">
      <selection activeCell="J45" sqref="J4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70</v>
      </c>
      <c r="E1" s="33"/>
      <c r="F1" s="33"/>
      <c r="G1" s="85"/>
      <c r="H1" s="58"/>
      <c r="I1" s="33"/>
    </row>
    <row r="2" spans="1:9" ht="15.75" x14ac:dyDescent="0.25">
      <c r="A2" s="82"/>
      <c r="E2" s="33"/>
      <c r="F2" s="33"/>
      <c r="G2" s="85"/>
      <c r="H2" s="91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SUM(F6:F40)</f>
        <v>630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40374</v>
      </c>
      <c r="B6" s="34">
        <f>I7*(F6+1)</f>
        <v>12730.68</v>
      </c>
      <c r="C6" s="34">
        <v>18100</v>
      </c>
      <c r="D6" s="34">
        <v>1349.65</v>
      </c>
      <c r="E6" s="93">
        <f t="shared" ref="E6:E40" si="0">+C6-G6</f>
        <v>10746.72</v>
      </c>
      <c r="F6" s="33">
        <v>35</v>
      </c>
      <c r="G6" s="34">
        <f>(I6)-H6</f>
        <v>7353.28</v>
      </c>
      <c r="H6" s="96">
        <v>72.95</v>
      </c>
      <c r="I6" s="34">
        <f>353.63*21</f>
        <v>7426.23</v>
      </c>
    </row>
    <row r="7" spans="1:9" x14ac:dyDescent="0.2">
      <c r="A7" s="92">
        <v>40405</v>
      </c>
      <c r="B7" s="34">
        <f t="shared" ref="B7:B40" si="1">+C7+D7</f>
        <v>12023.42</v>
      </c>
      <c r="C7" s="34">
        <f>E6</f>
        <v>10746.72</v>
      </c>
      <c r="D7" s="34">
        <f t="shared" ref="D7:D40" si="2">+D6-H6</f>
        <v>1276.7</v>
      </c>
      <c r="E7" s="93">
        <f t="shared" si="0"/>
        <v>10464.02</v>
      </c>
      <c r="F7" s="33">
        <f>+F6-1</f>
        <v>34</v>
      </c>
      <c r="G7" s="34">
        <f>+I7-H7</f>
        <v>282.7</v>
      </c>
      <c r="H7" s="96">
        <v>70.930000000000007</v>
      </c>
      <c r="I7" s="34">
        <v>353.63</v>
      </c>
    </row>
    <row r="8" spans="1:9" x14ac:dyDescent="0.2">
      <c r="A8" s="92">
        <f>A7+30</f>
        <v>40435</v>
      </c>
      <c r="B8" s="34">
        <f t="shared" si="1"/>
        <v>11669.79</v>
      </c>
      <c r="C8" s="34">
        <f t="shared" ref="C8:C40" si="3">E7</f>
        <v>10464.02</v>
      </c>
      <c r="D8" s="34">
        <f t="shared" si="2"/>
        <v>1205.77</v>
      </c>
      <c r="E8" s="93">
        <f t="shared" si="0"/>
        <v>10179.290000000001</v>
      </c>
      <c r="F8" s="33">
        <f t="shared" ref="F8:F40" si="4">+F7-1</f>
        <v>33</v>
      </c>
      <c r="G8" s="34">
        <f t="shared" ref="G8:G40" si="5">+I8-H8</f>
        <v>284.73</v>
      </c>
      <c r="H8" s="96">
        <v>68.900000000000006</v>
      </c>
      <c r="I8" s="34">
        <f t="shared" ref="I8:I39" si="6">I7</f>
        <v>353.63</v>
      </c>
    </row>
    <row r="9" spans="1:9" x14ac:dyDescent="0.2">
      <c r="A9" s="92">
        <f t="shared" ref="A9:A40" si="7">A8+30</f>
        <v>40465</v>
      </c>
      <c r="B9" s="34">
        <f t="shared" si="1"/>
        <v>11316.16</v>
      </c>
      <c r="C9" s="34">
        <f t="shared" si="3"/>
        <v>10179.290000000001</v>
      </c>
      <c r="D9" s="34">
        <f t="shared" si="2"/>
        <v>1136.8699999999999</v>
      </c>
      <c r="E9" s="93">
        <f t="shared" si="0"/>
        <v>9899.9500000000007</v>
      </c>
      <c r="F9" s="33">
        <f t="shared" si="4"/>
        <v>32</v>
      </c>
      <c r="G9" s="34">
        <f t="shared" si="5"/>
        <v>279.33999999999997</v>
      </c>
      <c r="H9" s="96">
        <f>ROUND($D$6*F9/$F$5,2)+5.74</f>
        <v>74.290000000000006</v>
      </c>
      <c r="I9" s="34">
        <f t="shared" si="6"/>
        <v>353.63</v>
      </c>
    </row>
    <row r="10" spans="1:9" x14ac:dyDescent="0.2">
      <c r="A10" s="92">
        <f t="shared" si="7"/>
        <v>40495</v>
      </c>
      <c r="B10" s="34">
        <f t="shared" si="1"/>
        <v>10962.53</v>
      </c>
      <c r="C10" s="34">
        <f t="shared" si="3"/>
        <v>9899.9500000000007</v>
      </c>
      <c r="D10" s="34">
        <f t="shared" si="2"/>
        <v>1062.58</v>
      </c>
      <c r="E10" s="93">
        <f t="shared" si="0"/>
        <v>9612.73</v>
      </c>
      <c r="F10" s="33">
        <f t="shared" si="4"/>
        <v>31</v>
      </c>
      <c r="G10" s="34">
        <f t="shared" si="5"/>
        <v>287.22000000000003</v>
      </c>
      <c r="H10" s="34">
        <f t="shared" ref="H10:H40" si="8">ROUND($D$6*F10/$F$5,2)</f>
        <v>66.41</v>
      </c>
      <c r="I10" s="34">
        <f t="shared" si="6"/>
        <v>353.63</v>
      </c>
    </row>
    <row r="11" spans="1:9" x14ac:dyDescent="0.2">
      <c r="A11" s="92">
        <f t="shared" si="7"/>
        <v>40525</v>
      </c>
      <c r="B11" s="34">
        <f t="shared" si="1"/>
        <v>10608.9</v>
      </c>
      <c r="C11" s="34">
        <f t="shared" si="3"/>
        <v>9612.73</v>
      </c>
      <c r="D11" s="34">
        <f t="shared" si="2"/>
        <v>996.17</v>
      </c>
      <c r="E11" s="93">
        <f t="shared" si="0"/>
        <v>9323.3700000000008</v>
      </c>
      <c r="F11" s="33">
        <f t="shared" si="4"/>
        <v>30</v>
      </c>
      <c r="G11" s="34">
        <f t="shared" si="5"/>
        <v>289.36</v>
      </c>
      <c r="H11" s="34">
        <f t="shared" si="8"/>
        <v>64.27</v>
      </c>
      <c r="I11" s="34">
        <f t="shared" si="6"/>
        <v>353.63</v>
      </c>
    </row>
    <row r="12" spans="1:9" x14ac:dyDescent="0.2">
      <c r="A12" s="92">
        <f t="shared" si="7"/>
        <v>40555</v>
      </c>
      <c r="B12" s="34">
        <f t="shared" si="1"/>
        <v>10255.27</v>
      </c>
      <c r="C12" s="34">
        <f t="shared" si="3"/>
        <v>9323.3700000000008</v>
      </c>
      <c r="D12" s="34">
        <f t="shared" si="2"/>
        <v>931.9</v>
      </c>
      <c r="E12" s="93">
        <f t="shared" si="0"/>
        <v>9031.8700000000008</v>
      </c>
      <c r="F12" s="33">
        <f t="shared" si="4"/>
        <v>29</v>
      </c>
      <c r="G12" s="34">
        <f t="shared" si="5"/>
        <v>291.5</v>
      </c>
      <c r="H12" s="34">
        <f t="shared" si="8"/>
        <v>62.13</v>
      </c>
      <c r="I12" s="34">
        <f t="shared" si="6"/>
        <v>353.63</v>
      </c>
    </row>
    <row r="13" spans="1:9" x14ac:dyDescent="0.2">
      <c r="A13" s="92">
        <f t="shared" si="7"/>
        <v>40585</v>
      </c>
      <c r="B13" s="34">
        <f t="shared" si="1"/>
        <v>9901.64</v>
      </c>
      <c r="C13" s="34">
        <f t="shared" si="3"/>
        <v>9031.8700000000008</v>
      </c>
      <c r="D13" s="34">
        <f t="shared" si="2"/>
        <v>869.77</v>
      </c>
      <c r="E13" s="93">
        <f t="shared" si="0"/>
        <v>8738.2199999999993</v>
      </c>
      <c r="F13" s="33">
        <f t="shared" si="4"/>
        <v>28</v>
      </c>
      <c r="G13" s="34">
        <f t="shared" si="5"/>
        <v>293.64999999999998</v>
      </c>
      <c r="H13" s="34">
        <f t="shared" si="8"/>
        <v>59.98</v>
      </c>
      <c r="I13" s="34">
        <f t="shared" si="6"/>
        <v>353.63</v>
      </c>
    </row>
    <row r="14" spans="1:9" x14ac:dyDescent="0.2">
      <c r="A14" s="92">
        <f t="shared" si="7"/>
        <v>40615</v>
      </c>
      <c r="B14" s="34">
        <f t="shared" si="1"/>
        <v>9548.01</v>
      </c>
      <c r="C14" s="34">
        <f t="shared" si="3"/>
        <v>8738.2199999999993</v>
      </c>
      <c r="D14" s="34">
        <f t="shared" si="2"/>
        <v>809.79</v>
      </c>
      <c r="E14" s="93">
        <f t="shared" si="0"/>
        <v>8442.43</v>
      </c>
      <c r="F14" s="33">
        <f t="shared" si="4"/>
        <v>27</v>
      </c>
      <c r="G14" s="34">
        <f t="shared" si="5"/>
        <v>295.79000000000002</v>
      </c>
      <c r="H14" s="34">
        <f t="shared" si="8"/>
        <v>57.84</v>
      </c>
      <c r="I14" s="34">
        <f t="shared" si="6"/>
        <v>353.63</v>
      </c>
    </row>
    <row r="15" spans="1:9" x14ac:dyDescent="0.2">
      <c r="A15" s="92">
        <f t="shared" si="7"/>
        <v>40645</v>
      </c>
      <c r="B15" s="34">
        <f t="shared" si="1"/>
        <v>9194.3799999999992</v>
      </c>
      <c r="C15" s="34">
        <f t="shared" si="3"/>
        <v>8442.43</v>
      </c>
      <c r="D15" s="34">
        <f t="shared" si="2"/>
        <v>751.95</v>
      </c>
      <c r="E15" s="93">
        <f t="shared" si="0"/>
        <v>8144.5</v>
      </c>
      <c r="F15" s="33">
        <f t="shared" si="4"/>
        <v>26</v>
      </c>
      <c r="G15" s="34">
        <f t="shared" si="5"/>
        <v>297.93</v>
      </c>
      <c r="H15" s="34">
        <f t="shared" si="8"/>
        <v>55.7</v>
      </c>
      <c r="I15" s="34">
        <f t="shared" si="6"/>
        <v>353.63</v>
      </c>
    </row>
    <row r="16" spans="1:9" x14ac:dyDescent="0.2">
      <c r="A16" s="92">
        <f t="shared" si="7"/>
        <v>40675</v>
      </c>
      <c r="B16" s="34">
        <f t="shared" si="1"/>
        <v>8840.75</v>
      </c>
      <c r="C16" s="34">
        <f t="shared" si="3"/>
        <v>8144.5</v>
      </c>
      <c r="D16" s="34">
        <f t="shared" si="2"/>
        <v>696.25</v>
      </c>
      <c r="E16" s="93">
        <f t="shared" si="0"/>
        <v>7844.43</v>
      </c>
      <c r="F16" s="33">
        <f t="shared" si="4"/>
        <v>25</v>
      </c>
      <c r="G16" s="34">
        <f t="shared" si="5"/>
        <v>300.07</v>
      </c>
      <c r="H16" s="34">
        <f t="shared" si="8"/>
        <v>53.56</v>
      </c>
      <c r="I16" s="34">
        <f t="shared" si="6"/>
        <v>353.63</v>
      </c>
    </row>
    <row r="17" spans="1:9" x14ac:dyDescent="0.2">
      <c r="A17" s="92">
        <f t="shared" si="7"/>
        <v>40705</v>
      </c>
      <c r="B17" s="34">
        <f t="shared" si="1"/>
        <v>8487.1200000000008</v>
      </c>
      <c r="C17" s="34">
        <f t="shared" si="3"/>
        <v>7844.43</v>
      </c>
      <c r="D17" s="34">
        <f t="shared" si="2"/>
        <v>642.69000000000005</v>
      </c>
      <c r="E17" s="93">
        <f t="shared" si="0"/>
        <v>7542.22</v>
      </c>
      <c r="F17" s="33">
        <f t="shared" si="4"/>
        <v>24</v>
      </c>
      <c r="G17" s="34">
        <f t="shared" si="5"/>
        <v>302.20999999999998</v>
      </c>
      <c r="H17" s="34">
        <f t="shared" si="8"/>
        <v>51.42</v>
      </c>
      <c r="I17" s="34">
        <f t="shared" si="6"/>
        <v>353.63</v>
      </c>
    </row>
    <row r="18" spans="1:9" x14ac:dyDescent="0.2">
      <c r="A18" s="88">
        <f t="shared" si="7"/>
        <v>40735</v>
      </c>
      <c r="B18" s="38">
        <f t="shared" si="1"/>
        <v>8133.49</v>
      </c>
      <c r="C18" s="38">
        <f t="shared" si="3"/>
        <v>7542.22</v>
      </c>
      <c r="D18" s="38">
        <f t="shared" si="2"/>
        <v>591.27</v>
      </c>
      <c r="E18" s="90">
        <f t="shared" si="0"/>
        <v>7237.86</v>
      </c>
      <c r="F18" s="39">
        <f t="shared" si="4"/>
        <v>23</v>
      </c>
      <c r="G18" s="38">
        <f t="shared" si="5"/>
        <v>304.36</v>
      </c>
      <c r="H18" s="38">
        <f t="shared" si="8"/>
        <v>49.27</v>
      </c>
      <c r="I18" s="38">
        <f t="shared" si="6"/>
        <v>353.63</v>
      </c>
    </row>
    <row r="19" spans="1:9" x14ac:dyDescent="0.2">
      <c r="A19" s="88">
        <f t="shared" si="7"/>
        <v>40765</v>
      </c>
      <c r="B19" s="38">
        <f t="shared" si="1"/>
        <v>7779.86</v>
      </c>
      <c r="C19" s="38">
        <f t="shared" si="3"/>
        <v>7237.86</v>
      </c>
      <c r="D19" s="38">
        <f t="shared" si="2"/>
        <v>542</v>
      </c>
      <c r="E19" s="90">
        <f t="shared" si="0"/>
        <v>6931.36</v>
      </c>
      <c r="F19" s="39">
        <f t="shared" si="4"/>
        <v>22</v>
      </c>
      <c r="G19" s="38">
        <f t="shared" si="5"/>
        <v>306.5</v>
      </c>
      <c r="H19" s="38">
        <f t="shared" si="8"/>
        <v>47.13</v>
      </c>
      <c r="I19" s="38">
        <f t="shared" si="6"/>
        <v>353.63</v>
      </c>
    </row>
    <row r="20" spans="1:9" x14ac:dyDescent="0.2">
      <c r="A20" s="88">
        <f t="shared" si="7"/>
        <v>40795</v>
      </c>
      <c r="B20" s="38">
        <f t="shared" si="1"/>
        <v>7426.23</v>
      </c>
      <c r="C20" s="38">
        <f t="shared" si="3"/>
        <v>6931.36</v>
      </c>
      <c r="D20" s="38">
        <f t="shared" si="2"/>
        <v>494.87</v>
      </c>
      <c r="E20" s="90">
        <f t="shared" si="0"/>
        <v>6622.72</v>
      </c>
      <c r="F20" s="39">
        <f t="shared" si="4"/>
        <v>21</v>
      </c>
      <c r="G20" s="38">
        <f t="shared" si="5"/>
        <v>308.64</v>
      </c>
      <c r="H20" s="38">
        <f t="shared" si="8"/>
        <v>44.99</v>
      </c>
      <c r="I20" s="38">
        <f t="shared" si="6"/>
        <v>353.63</v>
      </c>
    </row>
    <row r="21" spans="1:9" x14ac:dyDescent="0.2">
      <c r="A21" s="88">
        <f t="shared" si="7"/>
        <v>40825</v>
      </c>
      <c r="B21" s="38">
        <f t="shared" si="1"/>
        <v>7072.6</v>
      </c>
      <c r="C21" s="38">
        <f t="shared" si="3"/>
        <v>6622.72</v>
      </c>
      <c r="D21" s="38">
        <f t="shared" si="2"/>
        <v>449.88</v>
      </c>
      <c r="E21" s="90">
        <f t="shared" si="0"/>
        <v>6311.94</v>
      </c>
      <c r="F21" s="39">
        <f t="shared" si="4"/>
        <v>20</v>
      </c>
      <c r="G21" s="38">
        <f t="shared" si="5"/>
        <v>310.77999999999997</v>
      </c>
      <c r="H21" s="38">
        <f t="shared" si="8"/>
        <v>42.85</v>
      </c>
      <c r="I21" s="38">
        <f t="shared" si="6"/>
        <v>353.63</v>
      </c>
    </row>
    <row r="22" spans="1:9" x14ac:dyDescent="0.2">
      <c r="A22" s="88">
        <f t="shared" si="7"/>
        <v>40855</v>
      </c>
      <c r="B22" s="38">
        <f t="shared" si="1"/>
        <v>6718.97</v>
      </c>
      <c r="C22" s="38">
        <f t="shared" si="3"/>
        <v>6311.94</v>
      </c>
      <c r="D22" s="38">
        <f t="shared" si="2"/>
        <v>407.03</v>
      </c>
      <c r="E22" s="90">
        <f t="shared" si="0"/>
        <v>5999.01</v>
      </c>
      <c r="F22" s="39">
        <f t="shared" si="4"/>
        <v>19</v>
      </c>
      <c r="G22" s="38">
        <f t="shared" si="5"/>
        <v>312.93</v>
      </c>
      <c r="H22" s="38">
        <f t="shared" si="8"/>
        <v>40.700000000000003</v>
      </c>
      <c r="I22" s="38">
        <f t="shared" si="6"/>
        <v>353.63</v>
      </c>
    </row>
    <row r="23" spans="1:9" x14ac:dyDescent="0.2">
      <c r="A23" s="88">
        <f t="shared" si="7"/>
        <v>40885</v>
      </c>
      <c r="B23" s="38">
        <f t="shared" si="1"/>
        <v>6365.34</v>
      </c>
      <c r="C23" s="38">
        <f t="shared" si="3"/>
        <v>5999.01</v>
      </c>
      <c r="D23" s="38">
        <f t="shared" si="2"/>
        <v>366.33</v>
      </c>
      <c r="E23" s="90">
        <f t="shared" si="0"/>
        <v>5683.94</v>
      </c>
      <c r="F23" s="39">
        <f t="shared" si="4"/>
        <v>18</v>
      </c>
      <c r="G23" s="38">
        <f t="shared" si="5"/>
        <v>315.07</v>
      </c>
      <c r="H23" s="38">
        <f t="shared" si="8"/>
        <v>38.56</v>
      </c>
      <c r="I23" s="38">
        <f t="shared" si="6"/>
        <v>353.63</v>
      </c>
    </row>
    <row r="24" spans="1:9" x14ac:dyDescent="0.2">
      <c r="A24" s="88">
        <f t="shared" si="7"/>
        <v>40915</v>
      </c>
      <c r="B24" s="38">
        <f t="shared" si="1"/>
        <v>6011.71</v>
      </c>
      <c r="C24" s="38">
        <f t="shared" si="3"/>
        <v>5683.94</v>
      </c>
      <c r="D24" s="38">
        <f t="shared" si="2"/>
        <v>327.77</v>
      </c>
      <c r="E24" s="90">
        <f t="shared" si="0"/>
        <v>5366.73</v>
      </c>
      <c r="F24" s="39">
        <f t="shared" si="4"/>
        <v>17</v>
      </c>
      <c r="G24" s="38">
        <f t="shared" si="5"/>
        <v>317.20999999999998</v>
      </c>
      <c r="H24" s="38">
        <f t="shared" si="8"/>
        <v>36.42</v>
      </c>
      <c r="I24" s="38">
        <f t="shared" si="6"/>
        <v>353.63</v>
      </c>
    </row>
    <row r="25" spans="1:9" x14ac:dyDescent="0.2">
      <c r="A25" s="88">
        <f t="shared" si="7"/>
        <v>40945</v>
      </c>
      <c r="B25" s="38">
        <f t="shared" si="1"/>
        <v>5658.08</v>
      </c>
      <c r="C25" s="38">
        <f t="shared" si="3"/>
        <v>5366.73</v>
      </c>
      <c r="D25" s="38">
        <f t="shared" si="2"/>
        <v>291.35000000000002</v>
      </c>
      <c r="E25" s="90">
        <f t="shared" si="0"/>
        <v>5047.38</v>
      </c>
      <c r="F25" s="39">
        <f t="shared" si="4"/>
        <v>16</v>
      </c>
      <c r="G25" s="38">
        <f t="shared" si="5"/>
        <v>319.35000000000002</v>
      </c>
      <c r="H25" s="38">
        <f t="shared" si="8"/>
        <v>34.28</v>
      </c>
      <c r="I25" s="38">
        <f t="shared" si="6"/>
        <v>353.63</v>
      </c>
    </row>
    <row r="26" spans="1:9" x14ac:dyDescent="0.2">
      <c r="A26" s="88">
        <f t="shared" si="7"/>
        <v>40975</v>
      </c>
      <c r="B26" s="38">
        <f t="shared" si="1"/>
        <v>5304.45</v>
      </c>
      <c r="C26" s="38">
        <f t="shared" si="3"/>
        <v>5047.38</v>
      </c>
      <c r="D26" s="38">
        <f t="shared" si="2"/>
        <v>257.07</v>
      </c>
      <c r="E26" s="90">
        <f t="shared" si="0"/>
        <v>4725.88</v>
      </c>
      <c r="F26" s="39">
        <f t="shared" si="4"/>
        <v>15</v>
      </c>
      <c r="G26" s="38">
        <f t="shared" si="5"/>
        <v>321.5</v>
      </c>
      <c r="H26" s="38">
        <f t="shared" si="8"/>
        <v>32.130000000000003</v>
      </c>
      <c r="I26" s="38">
        <f t="shared" si="6"/>
        <v>353.63</v>
      </c>
    </row>
    <row r="27" spans="1:9" x14ac:dyDescent="0.2">
      <c r="A27" s="88">
        <f t="shared" si="7"/>
        <v>41005</v>
      </c>
      <c r="B27" s="38">
        <f t="shared" si="1"/>
        <v>4950.82</v>
      </c>
      <c r="C27" s="38">
        <f t="shared" si="3"/>
        <v>4725.88</v>
      </c>
      <c r="D27" s="38">
        <f t="shared" si="2"/>
        <v>224.94</v>
      </c>
      <c r="E27" s="90">
        <f t="shared" si="0"/>
        <v>4402.24</v>
      </c>
      <c r="F27" s="39">
        <f t="shared" si="4"/>
        <v>14</v>
      </c>
      <c r="G27" s="38">
        <f t="shared" si="5"/>
        <v>323.64</v>
      </c>
      <c r="H27" s="38">
        <f t="shared" si="8"/>
        <v>29.99</v>
      </c>
      <c r="I27" s="38">
        <f t="shared" si="6"/>
        <v>353.63</v>
      </c>
    </row>
    <row r="28" spans="1:9" x14ac:dyDescent="0.2">
      <c r="A28" s="88">
        <f t="shared" si="7"/>
        <v>41035</v>
      </c>
      <c r="B28" s="38">
        <f t="shared" si="1"/>
        <v>4597.1899999999996</v>
      </c>
      <c r="C28" s="38">
        <f t="shared" si="3"/>
        <v>4402.24</v>
      </c>
      <c r="D28" s="38">
        <f t="shared" si="2"/>
        <v>194.95</v>
      </c>
      <c r="E28" s="90">
        <f t="shared" si="0"/>
        <v>4076.46</v>
      </c>
      <c r="F28" s="39">
        <f t="shared" si="4"/>
        <v>13</v>
      </c>
      <c r="G28" s="38">
        <f t="shared" si="5"/>
        <v>325.77999999999997</v>
      </c>
      <c r="H28" s="38">
        <f t="shared" si="8"/>
        <v>27.85</v>
      </c>
      <c r="I28" s="38">
        <f t="shared" si="6"/>
        <v>353.63</v>
      </c>
    </row>
    <row r="29" spans="1:9" x14ac:dyDescent="0.2">
      <c r="A29" s="88">
        <f t="shared" si="7"/>
        <v>41065</v>
      </c>
      <c r="B29" s="38">
        <f t="shared" si="1"/>
        <v>4243.5600000000004</v>
      </c>
      <c r="C29" s="38">
        <f t="shared" si="3"/>
        <v>4076.46</v>
      </c>
      <c r="D29" s="38">
        <f t="shared" si="2"/>
        <v>167.1</v>
      </c>
      <c r="E29" s="90">
        <f t="shared" si="0"/>
        <v>3748.54</v>
      </c>
      <c r="F29" s="39">
        <f t="shared" si="4"/>
        <v>12</v>
      </c>
      <c r="G29" s="38">
        <f t="shared" si="5"/>
        <v>327.92</v>
      </c>
      <c r="H29" s="38">
        <f t="shared" si="8"/>
        <v>25.71</v>
      </c>
      <c r="I29" s="38">
        <f t="shared" si="6"/>
        <v>353.63</v>
      </c>
    </row>
    <row r="30" spans="1:9" x14ac:dyDescent="0.2">
      <c r="A30" s="92">
        <f t="shared" si="7"/>
        <v>41095</v>
      </c>
      <c r="B30" s="34">
        <f t="shared" si="1"/>
        <v>3889.93</v>
      </c>
      <c r="C30" s="34">
        <f t="shared" si="3"/>
        <v>3748.54</v>
      </c>
      <c r="D30" s="34">
        <f t="shared" si="2"/>
        <v>141.38999999999999</v>
      </c>
      <c r="E30" s="93">
        <f t="shared" si="0"/>
        <v>3418.48</v>
      </c>
      <c r="F30" s="33">
        <f t="shared" si="4"/>
        <v>11</v>
      </c>
      <c r="G30" s="34">
        <f t="shared" si="5"/>
        <v>330.06</v>
      </c>
      <c r="H30" s="34">
        <f t="shared" si="8"/>
        <v>23.57</v>
      </c>
      <c r="I30" s="34">
        <f t="shared" si="6"/>
        <v>353.63</v>
      </c>
    </row>
    <row r="31" spans="1:9" x14ac:dyDescent="0.2">
      <c r="A31" s="92">
        <f t="shared" si="7"/>
        <v>41125</v>
      </c>
      <c r="B31" s="34">
        <f t="shared" si="1"/>
        <v>3536.3</v>
      </c>
      <c r="C31" s="34">
        <f t="shared" si="3"/>
        <v>3418.48</v>
      </c>
      <c r="D31" s="34">
        <f t="shared" si="2"/>
        <v>117.82</v>
      </c>
      <c r="E31" s="93">
        <f t="shared" si="0"/>
        <v>3086.27</v>
      </c>
      <c r="F31" s="33">
        <f t="shared" si="4"/>
        <v>10</v>
      </c>
      <c r="G31" s="34">
        <f t="shared" si="5"/>
        <v>332.21</v>
      </c>
      <c r="H31" s="34">
        <f t="shared" si="8"/>
        <v>21.42</v>
      </c>
      <c r="I31" s="34">
        <f t="shared" si="6"/>
        <v>353.63</v>
      </c>
    </row>
    <row r="32" spans="1:9" x14ac:dyDescent="0.2">
      <c r="A32" s="92">
        <f t="shared" si="7"/>
        <v>41155</v>
      </c>
      <c r="B32" s="34">
        <f t="shared" si="1"/>
        <v>3182.67</v>
      </c>
      <c r="C32" s="34">
        <f t="shared" si="3"/>
        <v>3086.27</v>
      </c>
      <c r="D32" s="34">
        <f t="shared" si="2"/>
        <v>96.4</v>
      </c>
      <c r="E32" s="93">
        <f t="shared" si="0"/>
        <v>2751.92</v>
      </c>
      <c r="F32" s="33">
        <f t="shared" si="4"/>
        <v>9</v>
      </c>
      <c r="G32" s="34">
        <f t="shared" si="5"/>
        <v>334.35</v>
      </c>
      <c r="H32" s="34">
        <f t="shared" si="8"/>
        <v>19.28</v>
      </c>
      <c r="I32" s="34">
        <f t="shared" si="6"/>
        <v>353.63</v>
      </c>
    </row>
    <row r="33" spans="1:9" x14ac:dyDescent="0.2">
      <c r="A33" s="92">
        <f t="shared" si="7"/>
        <v>41185</v>
      </c>
      <c r="B33" s="34">
        <f t="shared" si="1"/>
        <v>2829.04</v>
      </c>
      <c r="C33" s="34">
        <f t="shared" si="3"/>
        <v>2751.92</v>
      </c>
      <c r="D33" s="34">
        <f t="shared" si="2"/>
        <v>77.12</v>
      </c>
      <c r="E33" s="93">
        <f t="shared" si="0"/>
        <v>2415.4299999999998</v>
      </c>
      <c r="F33" s="33">
        <f t="shared" si="4"/>
        <v>8</v>
      </c>
      <c r="G33" s="34">
        <f t="shared" si="5"/>
        <v>336.49</v>
      </c>
      <c r="H33" s="34">
        <f t="shared" si="8"/>
        <v>17.14</v>
      </c>
      <c r="I33" s="34">
        <f t="shared" si="6"/>
        <v>353.63</v>
      </c>
    </row>
    <row r="34" spans="1:9" x14ac:dyDescent="0.2">
      <c r="A34" s="92">
        <f t="shared" si="7"/>
        <v>41215</v>
      </c>
      <c r="B34" s="34">
        <f t="shared" si="1"/>
        <v>2475.41</v>
      </c>
      <c r="C34" s="34">
        <f t="shared" si="3"/>
        <v>2415.4299999999998</v>
      </c>
      <c r="D34" s="34">
        <f t="shared" si="2"/>
        <v>59.98</v>
      </c>
      <c r="E34" s="34">
        <f t="shared" si="0"/>
        <v>2076.8000000000002</v>
      </c>
      <c r="F34" s="33">
        <f t="shared" si="4"/>
        <v>7</v>
      </c>
      <c r="G34" s="34">
        <f t="shared" si="5"/>
        <v>338.63</v>
      </c>
      <c r="H34" s="34">
        <f t="shared" si="8"/>
        <v>15</v>
      </c>
      <c r="I34" s="34">
        <f t="shared" si="6"/>
        <v>353.63</v>
      </c>
    </row>
    <row r="35" spans="1:9" x14ac:dyDescent="0.2">
      <c r="A35" s="92">
        <f t="shared" si="7"/>
        <v>41245</v>
      </c>
      <c r="B35" s="34">
        <f t="shared" si="1"/>
        <v>2121.7800000000002</v>
      </c>
      <c r="C35" s="34">
        <f t="shared" si="3"/>
        <v>2076.8000000000002</v>
      </c>
      <c r="D35" s="34">
        <f t="shared" si="2"/>
        <v>44.98</v>
      </c>
      <c r="E35" s="93">
        <f t="shared" si="0"/>
        <v>1736.02</v>
      </c>
      <c r="F35" s="33">
        <f t="shared" si="4"/>
        <v>6</v>
      </c>
      <c r="G35" s="34">
        <f t="shared" si="5"/>
        <v>340.78</v>
      </c>
      <c r="H35" s="34">
        <f t="shared" si="8"/>
        <v>12.85</v>
      </c>
      <c r="I35" s="34">
        <f t="shared" si="6"/>
        <v>353.63</v>
      </c>
    </row>
    <row r="36" spans="1:9" x14ac:dyDescent="0.2">
      <c r="A36" s="92">
        <f t="shared" si="7"/>
        <v>41275</v>
      </c>
      <c r="B36" s="34">
        <f t="shared" si="1"/>
        <v>1768.15</v>
      </c>
      <c r="C36" s="34">
        <f t="shared" si="3"/>
        <v>1736.02</v>
      </c>
      <c r="D36" s="34">
        <f t="shared" si="2"/>
        <v>32.130000000000003</v>
      </c>
      <c r="E36" s="93">
        <f t="shared" si="0"/>
        <v>1393.1</v>
      </c>
      <c r="F36" s="33">
        <f t="shared" si="4"/>
        <v>5</v>
      </c>
      <c r="G36" s="34">
        <f t="shared" si="5"/>
        <v>342.92</v>
      </c>
      <c r="H36" s="34">
        <f t="shared" si="8"/>
        <v>10.71</v>
      </c>
      <c r="I36" s="34">
        <f t="shared" si="6"/>
        <v>353.63</v>
      </c>
    </row>
    <row r="37" spans="1:9" x14ac:dyDescent="0.2">
      <c r="A37" s="92">
        <f>A36+36</f>
        <v>41311</v>
      </c>
      <c r="B37" s="34">
        <f t="shared" si="1"/>
        <v>1414.52</v>
      </c>
      <c r="C37" s="34">
        <f t="shared" si="3"/>
        <v>1393.1</v>
      </c>
      <c r="D37" s="34">
        <f t="shared" si="2"/>
        <v>21.42</v>
      </c>
      <c r="E37" s="93">
        <f t="shared" si="0"/>
        <v>1048.04</v>
      </c>
      <c r="F37" s="33">
        <f t="shared" si="4"/>
        <v>4</v>
      </c>
      <c r="G37" s="34">
        <f t="shared" si="5"/>
        <v>345.06</v>
      </c>
      <c r="H37" s="34">
        <f t="shared" si="8"/>
        <v>8.57</v>
      </c>
      <c r="I37" s="34">
        <f t="shared" si="6"/>
        <v>353.63</v>
      </c>
    </row>
    <row r="38" spans="1:9" x14ac:dyDescent="0.2">
      <c r="A38" s="92">
        <f t="shared" si="7"/>
        <v>41341</v>
      </c>
      <c r="B38" s="34">
        <f t="shared" si="1"/>
        <v>1060.8900000000001</v>
      </c>
      <c r="C38" s="34">
        <f t="shared" si="3"/>
        <v>1048.04</v>
      </c>
      <c r="D38" s="34">
        <f t="shared" si="2"/>
        <v>12.85</v>
      </c>
      <c r="E38" s="34">
        <f t="shared" si="0"/>
        <v>700.84</v>
      </c>
      <c r="F38" s="33">
        <f t="shared" si="4"/>
        <v>3</v>
      </c>
      <c r="G38" s="34">
        <f t="shared" si="5"/>
        <v>347.2</v>
      </c>
      <c r="H38" s="34">
        <f t="shared" si="8"/>
        <v>6.43</v>
      </c>
      <c r="I38" s="34">
        <f t="shared" si="6"/>
        <v>353.63</v>
      </c>
    </row>
    <row r="39" spans="1:9" x14ac:dyDescent="0.2">
      <c r="A39" s="92">
        <f t="shared" si="7"/>
        <v>41371</v>
      </c>
      <c r="B39" s="34">
        <f t="shared" si="1"/>
        <v>707.26</v>
      </c>
      <c r="C39" s="34">
        <f t="shared" si="3"/>
        <v>700.84</v>
      </c>
      <c r="D39" s="34">
        <f t="shared" si="2"/>
        <v>6.42</v>
      </c>
      <c r="E39" s="93">
        <f t="shared" si="0"/>
        <v>351.49</v>
      </c>
      <c r="F39" s="33">
        <f t="shared" si="4"/>
        <v>2</v>
      </c>
      <c r="G39" s="34">
        <f t="shared" si="5"/>
        <v>349.35</v>
      </c>
      <c r="H39" s="34">
        <f t="shared" si="8"/>
        <v>4.28</v>
      </c>
      <c r="I39" s="34">
        <f t="shared" si="6"/>
        <v>353.63</v>
      </c>
    </row>
    <row r="40" spans="1:9" x14ac:dyDescent="0.2">
      <c r="A40" s="92">
        <f t="shared" si="7"/>
        <v>41401</v>
      </c>
      <c r="B40" s="34">
        <f t="shared" si="1"/>
        <v>353.63</v>
      </c>
      <c r="C40" s="34">
        <f t="shared" si="3"/>
        <v>351.49</v>
      </c>
      <c r="D40" s="34">
        <f t="shared" si="2"/>
        <v>2.14</v>
      </c>
      <c r="E40" s="34">
        <f t="shared" si="0"/>
        <v>0</v>
      </c>
      <c r="F40" s="33">
        <f t="shared" si="4"/>
        <v>1</v>
      </c>
      <c r="G40" s="34">
        <f t="shared" si="5"/>
        <v>351.49</v>
      </c>
      <c r="H40" s="34">
        <f t="shared" si="8"/>
        <v>2.14</v>
      </c>
      <c r="I40" s="34">
        <f>I39</f>
        <v>353.63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3">
    <pageSetUpPr fitToPage="1"/>
  </sheetPr>
  <dimension ref="A1:I42"/>
  <sheetViews>
    <sheetView showGridLines="0" topLeftCell="A21" workbookViewId="0">
      <selection activeCell="H43" sqref="H43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124</v>
      </c>
      <c r="E1" s="33" t="s">
        <v>42</v>
      </c>
      <c r="F1" s="33"/>
      <c r="G1" s="85" t="s">
        <v>55</v>
      </c>
      <c r="H1" s="58">
        <f>12*(RATE(F7,-I7,C7))</f>
        <v>7.0900000000000005E-2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SUM(F6:F42)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124">
        <v>43235</v>
      </c>
      <c r="B6" s="125">
        <f>36*187.26</f>
        <v>6741.36</v>
      </c>
      <c r="C6" s="125">
        <v>6057</v>
      </c>
      <c r="D6" s="125">
        <f>B6-C6</f>
        <v>684.36</v>
      </c>
      <c r="E6" s="126">
        <f>C6</f>
        <v>6057</v>
      </c>
      <c r="F6" s="127">
        <v>0</v>
      </c>
      <c r="G6" s="125">
        <f t="shared" ref="G6:G42" si="0">I6-H6</f>
        <v>0</v>
      </c>
      <c r="H6" s="125">
        <f t="shared" ref="H6:H42" si="1">ROUND($D$6*F6/$F$5,2)</f>
        <v>0</v>
      </c>
      <c r="I6" s="125">
        <v>0</v>
      </c>
    </row>
    <row r="7" spans="1:9" x14ac:dyDescent="0.2">
      <c r="A7" s="124">
        <f t="shared" ref="A7:A42" si="2">A6+30</f>
        <v>43265</v>
      </c>
      <c r="B7" s="125">
        <f t="shared" ref="B7:B42" si="3">+C7+D7</f>
        <v>6741.36</v>
      </c>
      <c r="C7" s="125">
        <f t="shared" ref="C7:C42" si="4">+E6</f>
        <v>6057</v>
      </c>
      <c r="D7" s="125">
        <f t="shared" ref="D7:D42" si="5">+D6-H6</f>
        <v>684.36</v>
      </c>
      <c r="E7" s="126">
        <f t="shared" ref="E7:E42" si="6">+C7-G7</f>
        <v>5906.73</v>
      </c>
      <c r="F7" s="127">
        <v>36</v>
      </c>
      <c r="G7" s="125">
        <f t="shared" si="0"/>
        <v>150.27000000000001</v>
      </c>
      <c r="H7" s="125">
        <f t="shared" si="1"/>
        <v>36.99</v>
      </c>
      <c r="I7" s="125">
        <f>187.26</f>
        <v>187.26</v>
      </c>
    </row>
    <row r="8" spans="1:9" x14ac:dyDescent="0.2">
      <c r="A8" s="92">
        <f t="shared" si="2"/>
        <v>43295</v>
      </c>
      <c r="B8" s="34">
        <f t="shared" si="3"/>
        <v>6554.1</v>
      </c>
      <c r="C8" s="34">
        <f t="shared" si="4"/>
        <v>5906.73</v>
      </c>
      <c r="D8" s="34">
        <f t="shared" si="5"/>
        <v>647.37</v>
      </c>
      <c r="E8" s="93">
        <f t="shared" si="6"/>
        <v>5755.43</v>
      </c>
      <c r="F8" s="33">
        <f t="shared" ref="F8:F42" si="7">F7-1</f>
        <v>35</v>
      </c>
      <c r="G8" s="34">
        <f t="shared" si="0"/>
        <v>151.30000000000001</v>
      </c>
      <c r="H8" s="34">
        <f t="shared" si="1"/>
        <v>35.96</v>
      </c>
      <c r="I8" s="34">
        <f t="shared" ref="I8:I42" si="8">I7</f>
        <v>187.26</v>
      </c>
    </row>
    <row r="9" spans="1:9" x14ac:dyDescent="0.2">
      <c r="A9" s="92">
        <f t="shared" si="2"/>
        <v>43325</v>
      </c>
      <c r="B9" s="34">
        <f t="shared" si="3"/>
        <v>6366.84</v>
      </c>
      <c r="C9" s="34">
        <f t="shared" si="4"/>
        <v>5755.43</v>
      </c>
      <c r="D9" s="34">
        <f t="shared" si="5"/>
        <v>611.41</v>
      </c>
      <c r="E9" s="93">
        <f t="shared" si="6"/>
        <v>5603.11</v>
      </c>
      <c r="F9" s="33">
        <f t="shared" si="7"/>
        <v>34</v>
      </c>
      <c r="G9" s="34">
        <f t="shared" si="0"/>
        <v>152.32</v>
      </c>
      <c r="H9" s="34">
        <f t="shared" si="1"/>
        <v>34.94</v>
      </c>
      <c r="I9" s="34">
        <f t="shared" si="8"/>
        <v>187.26</v>
      </c>
    </row>
    <row r="10" spans="1:9" x14ac:dyDescent="0.2">
      <c r="A10" s="92">
        <f t="shared" si="2"/>
        <v>43355</v>
      </c>
      <c r="B10" s="34">
        <f t="shared" si="3"/>
        <v>6179.58</v>
      </c>
      <c r="C10" s="34">
        <f t="shared" si="4"/>
        <v>5603.11</v>
      </c>
      <c r="D10" s="34">
        <f t="shared" si="5"/>
        <v>576.47</v>
      </c>
      <c r="E10" s="93">
        <f t="shared" si="6"/>
        <v>5449.76</v>
      </c>
      <c r="F10" s="33">
        <f t="shared" si="7"/>
        <v>33</v>
      </c>
      <c r="G10" s="34">
        <f t="shared" si="0"/>
        <v>153.35</v>
      </c>
      <c r="H10" s="34">
        <f t="shared" si="1"/>
        <v>33.909999999999997</v>
      </c>
      <c r="I10" s="34">
        <f t="shared" si="8"/>
        <v>187.26</v>
      </c>
    </row>
    <row r="11" spans="1:9" x14ac:dyDescent="0.2">
      <c r="A11" s="92">
        <f t="shared" si="2"/>
        <v>43385</v>
      </c>
      <c r="B11" s="34">
        <f t="shared" si="3"/>
        <v>5992.32</v>
      </c>
      <c r="C11" s="34">
        <f t="shared" si="4"/>
        <v>5449.76</v>
      </c>
      <c r="D11" s="34">
        <f t="shared" si="5"/>
        <v>542.55999999999995</v>
      </c>
      <c r="E11" s="93">
        <f t="shared" si="6"/>
        <v>5295.38</v>
      </c>
      <c r="F11" s="33">
        <f t="shared" si="7"/>
        <v>32</v>
      </c>
      <c r="G11" s="34">
        <f t="shared" si="0"/>
        <v>154.38</v>
      </c>
      <c r="H11" s="34">
        <f t="shared" si="1"/>
        <v>32.880000000000003</v>
      </c>
      <c r="I11" s="34">
        <f t="shared" si="8"/>
        <v>187.26</v>
      </c>
    </row>
    <row r="12" spans="1:9" x14ac:dyDescent="0.2">
      <c r="A12" s="92">
        <f t="shared" si="2"/>
        <v>43415</v>
      </c>
      <c r="B12" s="34">
        <f t="shared" si="3"/>
        <v>5805.06</v>
      </c>
      <c r="C12" s="34">
        <f t="shared" si="4"/>
        <v>5295.38</v>
      </c>
      <c r="D12" s="34">
        <f t="shared" si="5"/>
        <v>509.68</v>
      </c>
      <c r="E12" s="93">
        <f t="shared" si="6"/>
        <v>5139.97</v>
      </c>
      <c r="F12" s="33">
        <f t="shared" si="7"/>
        <v>31</v>
      </c>
      <c r="G12" s="34">
        <f t="shared" si="0"/>
        <v>155.41</v>
      </c>
      <c r="H12" s="34">
        <f t="shared" si="1"/>
        <v>31.85</v>
      </c>
      <c r="I12" s="34">
        <f t="shared" si="8"/>
        <v>187.26</v>
      </c>
    </row>
    <row r="13" spans="1:9" x14ac:dyDescent="0.2">
      <c r="A13" s="92">
        <f t="shared" si="2"/>
        <v>43445</v>
      </c>
      <c r="B13" s="34">
        <f t="shared" si="3"/>
        <v>5617.8</v>
      </c>
      <c r="C13" s="34">
        <f t="shared" si="4"/>
        <v>5139.97</v>
      </c>
      <c r="D13" s="34">
        <f t="shared" si="5"/>
        <v>477.83</v>
      </c>
      <c r="E13" s="93">
        <f t="shared" si="6"/>
        <v>4983.54</v>
      </c>
      <c r="F13" s="33">
        <f t="shared" si="7"/>
        <v>30</v>
      </c>
      <c r="G13" s="34">
        <f t="shared" si="0"/>
        <v>156.43</v>
      </c>
      <c r="H13" s="34">
        <f t="shared" si="1"/>
        <v>30.83</v>
      </c>
      <c r="I13" s="34">
        <f t="shared" si="8"/>
        <v>187.26</v>
      </c>
    </row>
    <row r="14" spans="1:9" x14ac:dyDescent="0.2">
      <c r="A14" s="92">
        <f t="shared" si="2"/>
        <v>43475</v>
      </c>
      <c r="B14" s="34">
        <f t="shared" si="3"/>
        <v>5430.54</v>
      </c>
      <c r="C14" s="34">
        <f t="shared" si="4"/>
        <v>4983.54</v>
      </c>
      <c r="D14" s="34">
        <f t="shared" si="5"/>
        <v>447</v>
      </c>
      <c r="E14" s="93">
        <f t="shared" si="6"/>
        <v>4826.08</v>
      </c>
      <c r="F14" s="33">
        <f t="shared" si="7"/>
        <v>29</v>
      </c>
      <c r="G14" s="34">
        <f t="shared" si="0"/>
        <v>157.46</v>
      </c>
      <c r="H14" s="34">
        <f t="shared" si="1"/>
        <v>29.8</v>
      </c>
      <c r="I14" s="34">
        <f t="shared" si="8"/>
        <v>187.26</v>
      </c>
    </row>
    <row r="15" spans="1:9" x14ac:dyDescent="0.2">
      <c r="A15" s="92">
        <f t="shared" si="2"/>
        <v>43505</v>
      </c>
      <c r="B15" s="34">
        <f t="shared" si="3"/>
        <v>5243.28</v>
      </c>
      <c r="C15" s="34">
        <f t="shared" si="4"/>
        <v>4826.08</v>
      </c>
      <c r="D15" s="34">
        <f t="shared" si="5"/>
        <v>417.2</v>
      </c>
      <c r="E15" s="93">
        <f t="shared" si="6"/>
        <v>4667.59</v>
      </c>
      <c r="F15" s="33">
        <f t="shared" si="7"/>
        <v>28</v>
      </c>
      <c r="G15" s="34">
        <f t="shared" si="0"/>
        <v>158.49</v>
      </c>
      <c r="H15" s="34">
        <f t="shared" si="1"/>
        <v>28.77</v>
      </c>
      <c r="I15" s="34">
        <f t="shared" si="8"/>
        <v>187.26</v>
      </c>
    </row>
    <row r="16" spans="1:9" x14ac:dyDescent="0.2">
      <c r="A16" s="92">
        <f t="shared" si="2"/>
        <v>43535</v>
      </c>
      <c r="B16" s="34">
        <f t="shared" si="3"/>
        <v>5056.0200000000004</v>
      </c>
      <c r="C16" s="34">
        <f t="shared" si="4"/>
        <v>4667.59</v>
      </c>
      <c r="D16" s="34">
        <f t="shared" si="5"/>
        <v>388.43</v>
      </c>
      <c r="E16" s="93">
        <f t="shared" si="6"/>
        <v>4508.07</v>
      </c>
      <c r="F16" s="33">
        <f t="shared" si="7"/>
        <v>27</v>
      </c>
      <c r="G16" s="34">
        <f t="shared" si="0"/>
        <v>159.52000000000001</v>
      </c>
      <c r="H16" s="34">
        <f t="shared" si="1"/>
        <v>27.74</v>
      </c>
      <c r="I16" s="34">
        <f t="shared" si="8"/>
        <v>187.26</v>
      </c>
    </row>
    <row r="17" spans="1:9" x14ac:dyDescent="0.2">
      <c r="A17" s="92">
        <f t="shared" si="2"/>
        <v>43565</v>
      </c>
      <c r="B17" s="34">
        <f t="shared" si="3"/>
        <v>4868.76</v>
      </c>
      <c r="C17" s="34">
        <f t="shared" si="4"/>
        <v>4508.07</v>
      </c>
      <c r="D17" s="34">
        <f t="shared" si="5"/>
        <v>360.69</v>
      </c>
      <c r="E17" s="93">
        <f t="shared" si="6"/>
        <v>4347.53</v>
      </c>
      <c r="F17" s="33">
        <f t="shared" si="7"/>
        <v>26</v>
      </c>
      <c r="G17" s="34">
        <f t="shared" si="0"/>
        <v>160.54</v>
      </c>
      <c r="H17" s="34">
        <f t="shared" si="1"/>
        <v>26.72</v>
      </c>
      <c r="I17" s="34">
        <f t="shared" si="8"/>
        <v>187.26</v>
      </c>
    </row>
    <row r="18" spans="1:9" x14ac:dyDescent="0.2">
      <c r="A18" s="92">
        <f t="shared" si="2"/>
        <v>43595</v>
      </c>
      <c r="B18" s="34">
        <f t="shared" si="3"/>
        <v>4681.5</v>
      </c>
      <c r="C18" s="34">
        <f t="shared" si="4"/>
        <v>4347.53</v>
      </c>
      <c r="D18" s="34">
        <f t="shared" si="5"/>
        <v>333.97</v>
      </c>
      <c r="E18" s="93">
        <f t="shared" si="6"/>
        <v>4185.96</v>
      </c>
      <c r="F18" s="33">
        <f t="shared" si="7"/>
        <v>25</v>
      </c>
      <c r="G18" s="34">
        <f t="shared" si="0"/>
        <v>161.57</v>
      </c>
      <c r="H18" s="34">
        <f t="shared" si="1"/>
        <v>25.69</v>
      </c>
      <c r="I18" s="34">
        <f t="shared" si="8"/>
        <v>187.26</v>
      </c>
    </row>
    <row r="19" spans="1:9" x14ac:dyDescent="0.2">
      <c r="A19" s="92">
        <f t="shared" si="2"/>
        <v>43625</v>
      </c>
      <c r="B19" s="34">
        <f t="shared" si="3"/>
        <v>4494.24</v>
      </c>
      <c r="C19" s="34">
        <f t="shared" si="4"/>
        <v>4185.96</v>
      </c>
      <c r="D19" s="34">
        <f t="shared" si="5"/>
        <v>308.27999999999997</v>
      </c>
      <c r="E19" s="93">
        <f t="shared" si="6"/>
        <v>4023.36</v>
      </c>
      <c r="F19" s="33">
        <f t="shared" si="7"/>
        <v>24</v>
      </c>
      <c r="G19" s="34">
        <f t="shared" si="0"/>
        <v>162.6</v>
      </c>
      <c r="H19" s="34">
        <f t="shared" si="1"/>
        <v>24.66</v>
      </c>
      <c r="I19" s="34">
        <f t="shared" si="8"/>
        <v>187.26</v>
      </c>
    </row>
    <row r="20" spans="1:9" x14ac:dyDescent="0.2">
      <c r="A20" s="128">
        <f t="shared" si="2"/>
        <v>43655</v>
      </c>
      <c r="B20" s="129">
        <f t="shared" si="3"/>
        <v>4306.9799999999996</v>
      </c>
      <c r="C20" s="129">
        <f t="shared" si="4"/>
        <v>4023.36</v>
      </c>
      <c r="D20" s="129">
        <f t="shared" si="5"/>
        <v>283.62</v>
      </c>
      <c r="E20" s="130">
        <f t="shared" si="6"/>
        <v>3859.73</v>
      </c>
      <c r="F20" s="131">
        <f t="shared" si="7"/>
        <v>23</v>
      </c>
      <c r="G20" s="129">
        <f t="shared" si="0"/>
        <v>163.63</v>
      </c>
      <c r="H20" s="129">
        <f t="shared" si="1"/>
        <v>23.63</v>
      </c>
      <c r="I20" s="129">
        <f t="shared" si="8"/>
        <v>187.26</v>
      </c>
    </row>
    <row r="21" spans="1:9" x14ac:dyDescent="0.2">
      <c r="A21" s="128">
        <f t="shared" si="2"/>
        <v>43685</v>
      </c>
      <c r="B21" s="129">
        <f t="shared" si="3"/>
        <v>4119.72</v>
      </c>
      <c r="C21" s="129">
        <f t="shared" si="4"/>
        <v>3859.73</v>
      </c>
      <c r="D21" s="129">
        <f t="shared" si="5"/>
        <v>259.99</v>
      </c>
      <c r="E21" s="130">
        <f t="shared" si="6"/>
        <v>3695.08</v>
      </c>
      <c r="F21" s="131">
        <f t="shared" si="7"/>
        <v>22</v>
      </c>
      <c r="G21" s="129">
        <f t="shared" si="0"/>
        <v>164.65</v>
      </c>
      <c r="H21" s="129">
        <f t="shared" si="1"/>
        <v>22.61</v>
      </c>
      <c r="I21" s="129">
        <f t="shared" si="8"/>
        <v>187.26</v>
      </c>
    </row>
    <row r="22" spans="1:9" x14ac:dyDescent="0.2">
      <c r="A22" s="128">
        <f t="shared" si="2"/>
        <v>43715</v>
      </c>
      <c r="B22" s="129">
        <f t="shared" si="3"/>
        <v>3932.46</v>
      </c>
      <c r="C22" s="129">
        <f t="shared" si="4"/>
        <v>3695.08</v>
      </c>
      <c r="D22" s="129">
        <f t="shared" si="5"/>
        <v>237.38</v>
      </c>
      <c r="E22" s="130">
        <f t="shared" si="6"/>
        <v>3529.4</v>
      </c>
      <c r="F22" s="131">
        <f t="shared" si="7"/>
        <v>21</v>
      </c>
      <c r="G22" s="129">
        <f t="shared" si="0"/>
        <v>165.68</v>
      </c>
      <c r="H22" s="129">
        <f t="shared" si="1"/>
        <v>21.58</v>
      </c>
      <c r="I22" s="129">
        <f t="shared" si="8"/>
        <v>187.26</v>
      </c>
    </row>
    <row r="23" spans="1:9" x14ac:dyDescent="0.2">
      <c r="A23" s="128">
        <f t="shared" si="2"/>
        <v>43745</v>
      </c>
      <c r="B23" s="129">
        <f t="shared" si="3"/>
        <v>3745.2</v>
      </c>
      <c r="C23" s="129">
        <f t="shared" si="4"/>
        <v>3529.4</v>
      </c>
      <c r="D23" s="129">
        <f t="shared" si="5"/>
        <v>215.8</v>
      </c>
      <c r="E23" s="130">
        <f t="shared" si="6"/>
        <v>3362.69</v>
      </c>
      <c r="F23" s="131">
        <f t="shared" si="7"/>
        <v>20</v>
      </c>
      <c r="G23" s="129">
        <f t="shared" si="0"/>
        <v>166.71</v>
      </c>
      <c r="H23" s="129">
        <f t="shared" si="1"/>
        <v>20.55</v>
      </c>
      <c r="I23" s="129">
        <f t="shared" si="8"/>
        <v>187.26</v>
      </c>
    </row>
    <row r="24" spans="1:9" x14ac:dyDescent="0.2">
      <c r="A24" s="128">
        <f t="shared" si="2"/>
        <v>43775</v>
      </c>
      <c r="B24" s="129">
        <f t="shared" si="3"/>
        <v>3557.94</v>
      </c>
      <c r="C24" s="129">
        <f t="shared" si="4"/>
        <v>3362.69</v>
      </c>
      <c r="D24" s="129">
        <f t="shared" si="5"/>
        <v>195.25</v>
      </c>
      <c r="E24" s="130">
        <f t="shared" si="6"/>
        <v>3194.95</v>
      </c>
      <c r="F24" s="131">
        <f t="shared" si="7"/>
        <v>19</v>
      </c>
      <c r="G24" s="129">
        <f t="shared" si="0"/>
        <v>167.74</v>
      </c>
      <c r="H24" s="129">
        <f t="shared" si="1"/>
        <v>19.52</v>
      </c>
      <c r="I24" s="129">
        <f t="shared" si="8"/>
        <v>187.26</v>
      </c>
    </row>
    <row r="25" spans="1:9" x14ac:dyDescent="0.2">
      <c r="A25" s="128">
        <f t="shared" si="2"/>
        <v>43805</v>
      </c>
      <c r="B25" s="129">
        <f t="shared" si="3"/>
        <v>3370.68</v>
      </c>
      <c r="C25" s="129">
        <f t="shared" si="4"/>
        <v>3194.95</v>
      </c>
      <c r="D25" s="129">
        <f t="shared" si="5"/>
        <v>175.73</v>
      </c>
      <c r="E25" s="130">
        <f t="shared" si="6"/>
        <v>3026.19</v>
      </c>
      <c r="F25" s="131">
        <f t="shared" si="7"/>
        <v>18</v>
      </c>
      <c r="G25" s="129">
        <f t="shared" si="0"/>
        <v>168.76</v>
      </c>
      <c r="H25" s="129">
        <f t="shared" si="1"/>
        <v>18.5</v>
      </c>
      <c r="I25" s="129">
        <f t="shared" si="8"/>
        <v>187.26</v>
      </c>
    </row>
    <row r="26" spans="1:9" x14ac:dyDescent="0.2">
      <c r="A26" s="128">
        <f t="shared" si="2"/>
        <v>43835</v>
      </c>
      <c r="B26" s="129">
        <f t="shared" si="3"/>
        <v>3183.42</v>
      </c>
      <c r="C26" s="129">
        <f t="shared" si="4"/>
        <v>3026.19</v>
      </c>
      <c r="D26" s="129">
        <f t="shared" si="5"/>
        <v>157.22999999999999</v>
      </c>
      <c r="E26" s="130">
        <f t="shared" si="6"/>
        <v>2856.4</v>
      </c>
      <c r="F26" s="131">
        <f t="shared" si="7"/>
        <v>17</v>
      </c>
      <c r="G26" s="129">
        <f t="shared" si="0"/>
        <v>169.79</v>
      </c>
      <c r="H26" s="129">
        <f t="shared" si="1"/>
        <v>17.47</v>
      </c>
      <c r="I26" s="129">
        <f t="shared" si="8"/>
        <v>187.26</v>
      </c>
    </row>
    <row r="27" spans="1:9" x14ac:dyDescent="0.2">
      <c r="A27" s="128">
        <f t="shared" si="2"/>
        <v>43865</v>
      </c>
      <c r="B27" s="129">
        <f t="shared" si="3"/>
        <v>2996.16</v>
      </c>
      <c r="C27" s="129">
        <f t="shared" si="4"/>
        <v>2856.4</v>
      </c>
      <c r="D27" s="129">
        <f t="shared" si="5"/>
        <v>139.76</v>
      </c>
      <c r="E27" s="130">
        <f t="shared" si="6"/>
        <v>2685.58</v>
      </c>
      <c r="F27" s="131">
        <f t="shared" si="7"/>
        <v>16</v>
      </c>
      <c r="G27" s="129">
        <f t="shared" si="0"/>
        <v>170.82</v>
      </c>
      <c r="H27" s="129">
        <f t="shared" si="1"/>
        <v>16.440000000000001</v>
      </c>
      <c r="I27" s="129">
        <f t="shared" si="8"/>
        <v>187.26</v>
      </c>
    </row>
    <row r="28" spans="1:9" x14ac:dyDescent="0.2">
      <c r="A28" s="128">
        <f t="shared" si="2"/>
        <v>43895</v>
      </c>
      <c r="B28" s="129">
        <f t="shared" si="3"/>
        <v>2808.9</v>
      </c>
      <c r="C28" s="129">
        <f t="shared" si="4"/>
        <v>2685.58</v>
      </c>
      <c r="D28" s="129">
        <f t="shared" si="5"/>
        <v>123.32</v>
      </c>
      <c r="E28" s="130">
        <f t="shared" si="6"/>
        <v>2513.73</v>
      </c>
      <c r="F28" s="131">
        <f t="shared" si="7"/>
        <v>15</v>
      </c>
      <c r="G28" s="129">
        <f t="shared" si="0"/>
        <v>171.85</v>
      </c>
      <c r="H28" s="129">
        <f t="shared" si="1"/>
        <v>15.41</v>
      </c>
      <c r="I28" s="129">
        <f t="shared" si="8"/>
        <v>187.26</v>
      </c>
    </row>
    <row r="29" spans="1:9" x14ac:dyDescent="0.2">
      <c r="A29" s="128">
        <f t="shared" si="2"/>
        <v>43925</v>
      </c>
      <c r="B29" s="129">
        <f t="shared" si="3"/>
        <v>2621.64</v>
      </c>
      <c r="C29" s="129">
        <f t="shared" si="4"/>
        <v>2513.73</v>
      </c>
      <c r="D29" s="129">
        <f t="shared" si="5"/>
        <v>107.91</v>
      </c>
      <c r="E29" s="130">
        <f t="shared" si="6"/>
        <v>2340.86</v>
      </c>
      <c r="F29" s="131">
        <f t="shared" si="7"/>
        <v>14</v>
      </c>
      <c r="G29" s="129">
        <f t="shared" si="0"/>
        <v>172.87</v>
      </c>
      <c r="H29" s="129">
        <f t="shared" si="1"/>
        <v>14.39</v>
      </c>
      <c r="I29" s="129">
        <f t="shared" si="8"/>
        <v>187.26</v>
      </c>
    </row>
    <row r="30" spans="1:9" x14ac:dyDescent="0.2">
      <c r="A30" s="128">
        <f t="shared" si="2"/>
        <v>43955</v>
      </c>
      <c r="B30" s="129">
        <f t="shared" si="3"/>
        <v>2434.38</v>
      </c>
      <c r="C30" s="129">
        <f t="shared" si="4"/>
        <v>2340.86</v>
      </c>
      <c r="D30" s="129">
        <f t="shared" si="5"/>
        <v>93.52</v>
      </c>
      <c r="E30" s="130">
        <f t="shared" si="6"/>
        <v>2166.96</v>
      </c>
      <c r="F30" s="131">
        <f t="shared" si="7"/>
        <v>13</v>
      </c>
      <c r="G30" s="129">
        <f t="shared" si="0"/>
        <v>173.9</v>
      </c>
      <c r="H30" s="129">
        <f t="shared" si="1"/>
        <v>13.36</v>
      </c>
      <c r="I30" s="129">
        <f t="shared" si="8"/>
        <v>187.26</v>
      </c>
    </row>
    <row r="31" spans="1:9" x14ac:dyDescent="0.2">
      <c r="A31" s="128">
        <f t="shared" si="2"/>
        <v>43985</v>
      </c>
      <c r="B31" s="129">
        <f t="shared" si="3"/>
        <v>2247.12</v>
      </c>
      <c r="C31" s="129">
        <f t="shared" si="4"/>
        <v>2166.96</v>
      </c>
      <c r="D31" s="129">
        <f t="shared" si="5"/>
        <v>80.16</v>
      </c>
      <c r="E31" s="130">
        <f t="shared" si="6"/>
        <v>1992.03</v>
      </c>
      <c r="F31" s="131">
        <f t="shared" si="7"/>
        <v>12</v>
      </c>
      <c r="G31" s="129">
        <f t="shared" si="0"/>
        <v>174.93</v>
      </c>
      <c r="H31" s="129">
        <f t="shared" si="1"/>
        <v>12.33</v>
      </c>
      <c r="I31" s="129">
        <f t="shared" si="8"/>
        <v>187.26</v>
      </c>
    </row>
    <row r="32" spans="1:9" x14ac:dyDescent="0.2">
      <c r="A32" s="88">
        <f t="shared" si="2"/>
        <v>44015</v>
      </c>
      <c r="B32" s="38">
        <f t="shared" si="3"/>
        <v>2059.86</v>
      </c>
      <c r="C32" s="38">
        <f t="shared" si="4"/>
        <v>1992.03</v>
      </c>
      <c r="D32" s="38">
        <f t="shared" si="5"/>
        <v>67.83</v>
      </c>
      <c r="E32" s="38">
        <f t="shared" si="6"/>
        <v>1816.07</v>
      </c>
      <c r="F32" s="39">
        <f t="shared" si="7"/>
        <v>11</v>
      </c>
      <c r="G32" s="38">
        <f t="shared" si="0"/>
        <v>175.96</v>
      </c>
      <c r="H32" s="38">
        <f t="shared" si="1"/>
        <v>11.3</v>
      </c>
      <c r="I32" s="38">
        <f t="shared" si="8"/>
        <v>187.26</v>
      </c>
    </row>
    <row r="33" spans="1:9" x14ac:dyDescent="0.2">
      <c r="A33" s="88">
        <f t="shared" si="2"/>
        <v>44045</v>
      </c>
      <c r="B33" s="38">
        <f t="shared" si="3"/>
        <v>1872.6</v>
      </c>
      <c r="C33" s="38">
        <f t="shared" si="4"/>
        <v>1816.07</v>
      </c>
      <c r="D33" s="38">
        <f t="shared" si="5"/>
        <v>56.53</v>
      </c>
      <c r="E33" s="38">
        <f t="shared" si="6"/>
        <v>1639.09</v>
      </c>
      <c r="F33" s="39">
        <f t="shared" si="7"/>
        <v>10</v>
      </c>
      <c r="G33" s="38">
        <f t="shared" si="0"/>
        <v>176.98</v>
      </c>
      <c r="H33" s="38">
        <f t="shared" si="1"/>
        <v>10.28</v>
      </c>
      <c r="I33" s="38">
        <f t="shared" si="8"/>
        <v>187.26</v>
      </c>
    </row>
    <row r="34" spans="1:9" x14ac:dyDescent="0.2">
      <c r="A34" s="88">
        <f t="shared" si="2"/>
        <v>44075</v>
      </c>
      <c r="B34" s="38">
        <f t="shared" si="3"/>
        <v>1685.34</v>
      </c>
      <c r="C34" s="38">
        <f t="shared" si="4"/>
        <v>1639.09</v>
      </c>
      <c r="D34" s="38">
        <f t="shared" si="5"/>
        <v>46.25</v>
      </c>
      <c r="E34" s="38">
        <f t="shared" si="6"/>
        <v>1461.08</v>
      </c>
      <c r="F34" s="39">
        <f t="shared" si="7"/>
        <v>9</v>
      </c>
      <c r="G34" s="38">
        <f t="shared" si="0"/>
        <v>178.01</v>
      </c>
      <c r="H34" s="38">
        <f t="shared" si="1"/>
        <v>9.25</v>
      </c>
      <c r="I34" s="38">
        <f t="shared" si="8"/>
        <v>187.26</v>
      </c>
    </row>
    <row r="35" spans="1:9" x14ac:dyDescent="0.2">
      <c r="A35" s="88">
        <f>A34+40</f>
        <v>44115</v>
      </c>
      <c r="B35" s="38">
        <f t="shared" si="3"/>
        <v>1498.08</v>
      </c>
      <c r="C35" s="38">
        <f t="shared" si="4"/>
        <v>1461.08</v>
      </c>
      <c r="D35" s="38">
        <f t="shared" si="5"/>
        <v>37</v>
      </c>
      <c r="E35" s="38">
        <f t="shared" si="6"/>
        <v>1282.04</v>
      </c>
      <c r="F35" s="39">
        <f t="shared" si="7"/>
        <v>8</v>
      </c>
      <c r="G35" s="38">
        <f t="shared" si="0"/>
        <v>179.04</v>
      </c>
      <c r="H35" s="38">
        <f t="shared" si="1"/>
        <v>8.2200000000000006</v>
      </c>
      <c r="I35" s="38">
        <f t="shared" si="8"/>
        <v>187.26</v>
      </c>
    </row>
    <row r="36" spans="1:9" x14ac:dyDescent="0.2">
      <c r="A36" s="88">
        <f t="shared" si="2"/>
        <v>44145</v>
      </c>
      <c r="B36" s="38">
        <f t="shared" si="3"/>
        <v>1310.82</v>
      </c>
      <c r="C36" s="38">
        <f t="shared" si="4"/>
        <v>1282.04</v>
      </c>
      <c r="D36" s="38">
        <f t="shared" si="5"/>
        <v>28.78</v>
      </c>
      <c r="E36" s="38">
        <f t="shared" si="6"/>
        <v>1101.97</v>
      </c>
      <c r="F36" s="39">
        <f t="shared" si="7"/>
        <v>7</v>
      </c>
      <c r="G36" s="38">
        <f t="shared" si="0"/>
        <v>180.07</v>
      </c>
      <c r="H36" s="38">
        <f t="shared" si="1"/>
        <v>7.19</v>
      </c>
      <c r="I36" s="38">
        <f t="shared" si="8"/>
        <v>187.26</v>
      </c>
    </row>
    <row r="37" spans="1:9" x14ac:dyDescent="0.2">
      <c r="A37" s="88">
        <f t="shared" si="2"/>
        <v>44175</v>
      </c>
      <c r="B37" s="38">
        <f t="shared" si="3"/>
        <v>1123.56</v>
      </c>
      <c r="C37" s="38">
        <f t="shared" si="4"/>
        <v>1101.97</v>
      </c>
      <c r="D37" s="38">
        <f t="shared" si="5"/>
        <v>21.59</v>
      </c>
      <c r="E37" s="38">
        <f t="shared" si="6"/>
        <v>920.88</v>
      </c>
      <c r="F37" s="39">
        <f t="shared" si="7"/>
        <v>6</v>
      </c>
      <c r="G37" s="38">
        <f t="shared" si="0"/>
        <v>181.09</v>
      </c>
      <c r="H37" s="38">
        <f t="shared" si="1"/>
        <v>6.17</v>
      </c>
      <c r="I37" s="38">
        <f t="shared" si="8"/>
        <v>187.26</v>
      </c>
    </row>
    <row r="38" spans="1:9" x14ac:dyDescent="0.2">
      <c r="A38" s="88">
        <f t="shared" si="2"/>
        <v>44205</v>
      </c>
      <c r="B38" s="38">
        <f t="shared" si="3"/>
        <v>936.3</v>
      </c>
      <c r="C38" s="38">
        <f t="shared" si="4"/>
        <v>920.88</v>
      </c>
      <c r="D38" s="38">
        <f t="shared" si="5"/>
        <v>15.42</v>
      </c>
      <c r="E38" s="38">
        <f t="shared" si="6"/>
        <v>738.76</v>
      </c>
      <c r="F38" s="39">
        <f t="shared" si="7"/>
        <v>5</v>
      </c>
      <c r="G38" s="38">
        <f t="shared" si="0"/>
        <v>182.12</v>
      </c>
      <c r="H38" s="38">
        <f t="shared" si="1"/>
        <v>5.14</v>
      </c>
      <c r="I38" s="38">
        <f t="shared" si="8"/>
        <v>187.26</v>
      </c>
    </row>
    <row r="39" spans="1:9" x14ac:dyDescent="0.2">
      <c r="A39" s="88">
        <f t="shared" si="2"/>
        <v>44235</v>
      </c>
      <c r="B39" s="38">
        <f t="shared" si="3"/>
        <v>749.04</v>
      </c>
      <c r="C39" s="38">
        <f t="shared" si="4"/>
        <v>738.76</v>
      </c>
      <c r="D39" s="38">
        <f t="shared" si="5"/>
        <v>10.28</v>
      </c>
      <c r="E39" s="38">
        <f t="shared" si="6"/>
        <v>555.61</v>
      </c>
      <c r="F39" s="39">
        <f t="shared" si="7"/>
        <v>4</v>
      </c>
      <c r="G39" s="38">
        <f t="shared" si="0"/>
        <v>183.15</v>
      </c>
      <c r="H39" s="38">
        <f t="shared" si="1"/>
        <v>4.1100000000000003</v>
      </c>
      <c r="I39" s="38">
        <f t="shared" si="8"/>
        <v>187.26</v>
      </c>
    </row>
    <row r="40" spans="1:9" x14ac:dyDescent="0.2">
      <c r="A40" s="88">
        <f t="shared" si="2"/>
        <v>44265</v>
      </c>
      <c r="B40" s="38">
        <f t="shared" si="3"/>
        <v>561.78</v>
      </c>
      <c r="C40" s="38">
        <f t="shared" si="4"/>
        <v>555.61</v>
      </c>
      <c r="D40" s="38">
        <f t="shared" si="5"/>
        <v>6.17</v>
      </c>
      <c r="E40" s="38">
        <f t="shared" si="6"/>
        <v>371.43</v>
      </c>
      <c r="F40" s="39">
        <f t="shared" si="7"/>
        <v>3</v>
      </c>
      <c r="G40" s="38">
        <f t="shared" si="0"/>
        <v>184.18</v>
      </c>
      <c r="H40" s="38">
        <f t="shared" si="1"/>
        <v>3.08</v>
      </c>
      <c r="I40" s="38">
        <f t="shared" si="8"/>
        <v>187.26</v>
      </c>
    </row>
    <row r="41" spans="1:9" x14ac:dyDescent="0.2">
      <c r="A41" s="88">
        <f t="shared" si="2"/>
        <v>44295</v>
      </c>
      <c r="B41" s="38">
        <f t="shared" si="3"/>
        <v>374.52</v>
      </c>
      <c r="C41" s="38">
        <f t="shared" si="4"/>
        <v>371.43</v>
      </c>
      <c r="D41" s="38">
        <f t="shared" si="5"/>
        <v>3.09</v>
      </c>
      <c r="E41" s="38">
        <f t="shared" si="6"/>
        <v>186.23</v>
      </c>
      <c r="F41" s="39">
        <f t="shared" si="7"/>
        <v>2</v>
      </c>
      <c r="G41" s="38">
        <f t="shared" si="0"/>
        <v>185.2</v>
      </c>
      <c r="H41" s="38">
        <f t="shared" si="1"/>
        <v>2.06</v>
      </c>
      <c r="I41" s="38">
        <f t="shared" si="8"/>
        <v>187.26</v>
      </c>
    </row>
    <row r="42" spans="1:9" x14ac:dyDescent="0.2">
      <c r="A42" s="88">
        <f t="shared" si="2"/>
        <v>44325</v>
      </c>
      <c r="B42" s="38">
        <f t="shared" si="3"/>
        <v>187.26</v>
      </c>
      <c r="C42" s="38">
        <f t="shared" si="4"/>
        <v>186.23</v>
      </c>
      <c r="D42" s="38">
        <f t="shared" si="5"/>
        <v>1.03</v>
      </c>
      <c r="E42" s="38">
        <f t="shared" si="6"/>
        <v>0</v>
      </c>
      <c r="F42" s="39">
        <f t="shared" si="7"/>
        <v>1</v>
      </c>
      <c r="G42" s="38">
        <f t="shared" si="0"/>
        <v>186.23</v>
      </c>
      <c r="H42" s="38">
        <f t="shared" si="1"/>
        <v>1.03</v>
      </c>
      <c r="I42" s="38">
        <f t="shared" si="8"/>
        <v>187.26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8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2">
    <pageSetUpPr fitToPage="1"/>
  </sheetPr>
  <dimension ref="A1:I42"/>
  <sheetViews>
    <sheetView showGridLines="0" topLeftCell="A20" workbookViewId="0">
      <selection activeCell="D44" sqref="D44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123</v>
      </c>
      <c r="E1" s="33" t="s">
        <v>42</v>
      </c>
      <c r="F1" s="33"/>
      <c r="G1" s="85" t="s">
        <v>55</v>
      </c>
      <c r="H1" s="58">
        <f>12*(RATE(F6,-I6,C6))</f>
        <v>8.3400000000000002E-2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SUM(F6:F42)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88">
        <v>43054</v>
      </c>
      <c r="B6" s="38">
        <f>36*2740</f>
        <v>98640</v>
      </c>
      <c r="C6" s="38">
        <v>87000</v>
      </c>
      <c r="D6" s="38">
        <f>B6-C6</f>
        <v>11640</v>
      </c>
      <c r="E6" s="90">
        <f t="shared" ref="E6:E37" si="0">+C6-G6</f>
        <v>84889.19</v>
      </c>
      <c r="F6" s="39">
        <v>36</v>
      </c>
      <c r="G6" s="38">
        <f t="shared" ref="G6:G37" si="1">I6-H6</f>
        <v>2110.81</v>
      </c>
      <c r="H6" s="38">
        <f t="shared" ref="H6:H37" si="2">ROUND($D$6*F6/$F$5,2)</f>
        <v>629.19000000000005</v>
      </c>
      <c r="I6" s="38">
        <v>2740</v>
      </c>
    </row>
    <row r="7" spans="1:9" x14ac:dyDescent="0.2">
      <c r="A7" s="88">
        <f>A6+30</f>
        <v>43084</v>
      </c>
      <c r="B7" s="38">
        <f t="shared" ref="B7:B38" si="3">+C7+D7</f>
        <v>95900</v>
      </c>
      <c r="C7" s="38">
        <f t="shared" ref="C7:C38" si="4">+E6</f>
        <v>84889.19</v>
      </c>
      <c r="D7" s="38">
        <f t="shared" ref="D7:D38" si="5">+D6-H6</f>
        <v>11010.81</v>
      </c>
      <c r="E7" s="90">
        <f t="shared" si="0"/>
        <v>82760.899999999994</v>
      </c>
      <c r="F7" s="39">
        <f>F6-1</f>
        <v>35</v>
      </c>
      <c r="G7" s="38">
        <f t="shared" si="1"/>
        <v>2128.29</v>
      </c>
      <c r="H7" s="38">
        <f t="shared" si="2"/>
        <v>611.71</v>
      </c>
      <c r="I7" s="38">
        <f>I6</f>
        <v>2740</v>
      </c>
    </row>
    <row r="8" spans="1:9" x14ac:dyDescent="0.2">
      <c r="A8" s="88">
        <f t="shared" ref="A8:A41" si="6">A7+30</f>
        <v>43114</v>
      </c>
      <c r="B8" s="38">
        <f t="shared" si="3"/>
        <v>93160</v>
      </c>
      <c r="C8" s="38">
        <f t="shared" si="4"/>
        <v>82760.899999999994</v>
      </c>
      <c r="D8" s="38">
        <f t="shared" si="5"/>
        <v>10399.1</v>
      </c>
      <c r="E8" s="90">
        <f t="shared" si="0"/>
        <v>80615.13</v>
      </c>
      <c r="F8" s="39">
        <f t="shared" ref="F8:F41" si="7">F7-1</f>
        <v>34</v>
      </c>
      <c r="G8" s="38">
        <f t="shared" si="1"/>
        <v>2145.77</v>
      </c>
      <c r="H8" s="38">
        <f t="shared" si="2"/>
        <v>594.23</v>
      </c>
      <c r="I8" s="38">
        <f t="shared" ref="I8:I41" si="8">I7</f>
        <v>2740</v>
      </c>
    </row>
    <row r="9" spans="1:9" x14ac:dyDescent="0.2">
      <c r="A9" s="88">
        <f t="shared" si="6"/>
        <v>43144</v>
      </c>
      <c r="B9" s="38">
        <f t="shared" si="3"/>
        <v>90420</v>
      </c>
      <c r="C9" s="38">
        <f t="shared" si="4"/>
        <v>80615.13</v>
      </c>
      <c r="D9" s="38">
        <f t="shared" si="5"/>
        <v>9804.8700000000008</v>
      </c>
      <c r="E9" s="90">
        <f t="shared" si="0"/>
        <v>78451.89</v>
      </c>
      <c r="F9" s="39">
        <f t="shared" si="7"/>
        <v>33</v>
      </c>
      <c r="G9" s="38">
        <f t="shared" si="1"/>
        <v>2163.2399999999998</v>
      </c>
      <c r="H9" s="38">
        <f t="shared" si="2"/>
        <v>576.76</v>
      </c>
      <c r="I9" s="38">
        <f t="shared" si="8"/>
        <v>2740</v>
      </c>
    </row>
    <row r="10" spans="1:9" x14ac:dyDescent="0.2">
      <c r="A10" s="88">
        <f t="shared" si="6"/>
        <v>43174</v>
      </c>
      <c r="B10" s="38">
        <f t="shared" si="3"/>
        <v>87680</v>
      </c>
      <c r="C10" s="38">
        <f t="shared" si="4"/>
        <v>78451.89</v>
      </c>
      <c r="D10" s="38">
        <f t="shared" si="5"/>
        <v>9228.11</v>
      </c>
      <c r="E10" s="90">
        <f t="shared" si="0"/>
        <v>76271.17</v>
      </c>
      <c r="F10" s="39">
        <f t="shared" si="7"/>
        <v>32</v>
      </c>
      <c r="G10" s="38">
        <f t="shared" si="1"/>
        <v>2180.7199999999998</v>
      </c>
      <c r="H10" s="38">
        <f t="shared" si="2"/>
        <v>559.28</v>
      </c>
      <c r="I10" s="38">
        <f t="shared" si="8"/>
        <v>2740</v>
      </c>
    </row>
    <row r="11" spans="1:9" x14ac:dyDescent="0.2">
      <c r="A11" s="88">
        <f t="shared" si="6"/>
        <v>43204</v>
      </c>
      <c r="B11" s="38">
        <f t="shared" si="3"/>
        <v>84940</v>
      </c>
      <c r="C11" s="38">
        <f t="shared" si="4"/>
        <v>76271.17</v>
      </c>
      <c r="D11" s="38">
        <f t="shared" si="5"/>
        <v>8668.83</v>
      </c>
      <c r="E11" s="90">
        <f t="shared" si="0"/>
        <v>74072.97</v>
      </c>
      <c r="F11" s="39">
        <f t="shared" si="7"/>
        <v>31</v>
      </c>
      <c r="G11" s="38">
        <f t="shared" si="1"/>
        <v>2198.1999999999998</v>
      </c>
      <c r="H11" s="38">
        <f t="shared" si="2"/>
        <v>541.79999999999995</v>
      </c>
      <c r="I11" s="38">
        <f t="shared" si="8"/>
        <v>2740</v>
      </c>
    </row>
    <row r="12" spans="1:9" x14ac:dyDescent="0.2">
      <c r="A12" s="88">
        <f t="shared" si="6"/>
        <v>43234</v>
      </c>
      <c r="B12" s="38">
        <f t="shared" si="3"/>
        <v>82200</v>
      </c>
      <c r="C12" s="38">
        <f t="shared" si="4"/>
        <v>74072.97</v>
      </c>
      <c r="D12" s="38">
        <f t="shared" si="5"/>
        <v>8127.03</v>
      </c>
      <c r="E12" s="90">
        <f t="shared" si="0"/>
        <v>71857.289999999994</v>
      </c>
      <c r="F12" s="39">
        <f t="shared" si="7"/>
        <v>30</v>
      </c>
      <c r="G12" s="38">
        <f t="shared" si="1"/>
        <v>2215.6799999999998</v>
      </c>
      <c r="H12" s="38">
        <f t="shared" si="2"/>
        <v>524.32000000000005</v>
      </c>
      <c r="I12" s="38">
        <f t="shared" si="8"/>
        <v>2740</v>
      </c>
    </row>
    <row r="13" spans="1:9" x14ac:dyDescent="0.2">
      <c r="A13" s="88">
        <f t="shared" si="6"/>
        <v>43264</v>
      </c>
      <c r="B13" s="38">
        <f t="shared" si="3"/>
        <v>79460</v>
      </c>
      <c r="C13" s="38">
        <f t="shared" si="4"/>
        <v>71857.289999999994</v>
      </c>
      <c r="D13" s="38">
        <f t="shared" si="5"/>
        <v>7602.71</v>
      </c>
      <c r="E13" s="90">
        <f t="shared" si="0"/>
        <v>69624.14</v>
      </c>
      <c r="F13" s="39">
        <f t="shared" si="7"/>
        <v>29</v>
      </c>
      <c r="G13" s="38">
        <f t="shared" si="1"/>
        <v>2233.15</v>
      </c>
      <c r="H13" s="38">
        <f t="shared" si="2"/>
        <v>506.85</v>
      </c>
      <c r="I13" s="38">
        <f t="shared" si="8"/>
        <v>2740</v>
      </c>
    </row>
    <row r="14" spans="1:9" x14ac:dyDescent="0.2">
      <c r="A14" s="92">
        <f t="shared" si="6"/>
        <v>43294</v>
      </c>
      <c r="B14" s="34">
        <f t="shared" si="3"/>
        <v>76720</v>
      </c>
      <c r="C14" s="34">
        <f t="shared" si="4"/>
        <v>69624.14</v>
      </c>
      <c r="D14" s="34">
        <f t="shared" si="5"/>
        <v>7095.86</v>
      </c>
      <c r="E14" s="93">
        <f t="shared" si="0"/>
        <v>67373.509999999995</v>
      </c>
      <c r="F14" s="33">
        <f t="shared" si="7"/>
        <v>28</v>
      </c>
      <c r="G14" s="34">
        <f t="shared" si="1"/>
        <v>2250.63</v>
      </c>
      <c r="H14" s="34">
        <f t="shared" si="2"/>
        <v>489.37</v>
      </c>
      <c r="I14" s="34">
        <f t="shared" si="8"/>
        <v>2740</v>
      </c>
    </row>
    <row r="15" spans="1:9" x14ac:dyDescent="0.2">
      <c r="A15" s="92">
        <f t="shared" si="6"/>
        <v>43324</v>
      </c>
      <c r="B15" s="34">
        <f t="shared" si="3"/>
        <v>73980</v>
      </c>
      <c r="C15" s="34">
        <f t="shared" si="4"/>
        <v>67373.509999999995</v>
      </c>
      <c r="D15" s="34">
        <f t="shared" si="5"/>
        <v>6606.49</v>
      </c>
      <c r="E15" s="93">
        <f t="shared" si="0"/>
        <v>65105.4</v>
      </c>
      <c r="F15" s="33">
        <f t="shared" si="7"/>
        <v>27</v>
      </c>
      <c r="G15" s="34">
        <f t="shared" si="1"/>
        <v>2268.11</v>
      </c>
      <c r="H15" s="34">
        <f t="shared" si="2"/>
        <v>471.89</v>
      </c>
      <c r="I15" s="34">
        <f t="shared" si="8"/>
        <v>2740</v>
      </c>
    </row>
    <row r="16" spans="1:9" x14ac:dyDescent="0.2">
      <c r="A16" s="92">
        <f t="shared" si="6"/>
        <v>43354</v>
      </c>
      <c r="B16" s="34">
        <f t="shared" si="3"/>
        <v>71240</v>
      </c>
      <c r="C16" s="34">
        <f t="shared" si="4"/>
        <v>65105.4</v>
      </c>
      <c r="D16" s="34">
        <f t="shared" si="5"/>
        <v>6134.6</v>
      </c>
      <c r="E16" s="93">
        <f t="shared" si="0"/>
        <v>62819.81</v>
      </c>
      <c r="F16" s="33">
        <f t="shared" si="7"/>
        <v>26</v>
      </c>
      <c r="G16" s="34">
        <f t="shared" si="1"/>
        <v>2285.59</v>
      </c>
      <c r="H16" s="34">
        <f t="shared" si="2"/>
        <v>454.41</v>
      </c>
      <c r="I16" s="34">
        <f t="shared" si="8"/>
        <v>2740</v>
      </c>
    </row>
    <row r="17" spans="1:9" x14ac:dyDescent="0.2">
      <c r="A17" s="92">
        <f t="shared" si="6"/>
        <v>43384</v>
      </c>
      <c r="B17" s="34">
        <f t="shared" si="3"/>
        <v>68500</v>
      </c>
      <c r="C17" s="34">
        <f t="shared" si="4"/>
        <v>62819.81</v>
      </c>
      <c r="D17" s="34">
        <f t="shared" si="5"/>
        <v>5680.19</v>
      </c>
      <c r="E17" s="93">
        <f t="shared" si="0"/>
        <v>60516.75</v>
      </c>
      <c r="F17" s="33">
        <f t="shared" si="7"/>
        <v>25</v>
      </c>
      <c r="G17" s="34">
        <f t="shared" si="1"/>
        <v>2303.06</v>
      </c>
      <c r="H17" s="34">
        <f t="shared" si="2"/>
        <v>436.94</v>
      </c>
      <c r="I17" s="34">
        <f t="shared" si="8"/>
        <v>2740</v>
      </c>
    </row>
    <row r="18" spans="1:9" x14ac:dyDescent="0.2">
      <c r="A18" s="92">
        <f t="shared" si="6"/>
        <v>43414</v>
      </c>
      <c r="B18" s="34">
        <f t="shared" si="3"/>
        <v>65760</v>
      </c>
      <c r="C18" s="34">
        <f t="shared" si="4"/>
        <v>60516.75</v>
      </c>
      <c r="D18" s="34">
        <f t="shared" si="5"/>
        <v>5243.25</v>
      </c>
      <c r="E18" s="93">
        <f t="shared" si="0"/>
        <v>58196.21</v>
      </c>
      <c r="F18" s="33">
        <f t="shared" si="7"/>
        <v>24</v>
      </c>
      <c r="G18" s="34">
        <f t="shared" si="1"/>
        <v>2320.54</v>
      </c>
      <c r="H18" s="34">
        <f t="shared" si="2"/>
        <v>419.46</v>
      </c>
      <c r="I18" s="34">
        <f t="shared" si="8"/>
        <v>2740</v>
      </c>
    </row>
    <row r="19" spans="1:9" x14ac:dyDescent="0.2">
      <c r="A19" s="92">
        <f t="shared" si="6"/>
        <v>43444</v>
      </c>
      <c r="B19" s="34">
        <f t="shared" si="3"/>
        <v>63020</v>
      </c>
      <c r="C19" s="34">
        <f t="shared" si="4"/>
        <v>58196.21</v>
      </c>
      <c r="D19" s="34">
        <f t="shared" si="5"/>
        <v>4823.79</v>
      </c>
      <c r="E19" s="93">
        <f t="shared" si="0"/>
        <v>55858.19</v>
      </c>
      <c r="F19" s="33">
        <f t="shared" si="7"/>
        <v>23</v>
      </c>
      <c r="G19" s="34">
        <f t="shared" si="1"/>
        <v>2338.02</v>
      </c>
      <c r="H19" s="34">
        <f t="shared" si="2"/>
        <v>401.98</v>
      </c>
      <c r="I19" s="34">
        <f t="shared" si="8"/>
        <v>2740</v>
      </c>
    </row>
    <row r="20" spans="1:9" x14ac:dyDescent="0.2">
      <c r="A20" s="92">
        <f t="shared" si="6"/>
        <v>43474</v>
      </c>
      <c r="B20" s="34">
        <f t="shared" si="3"/>
        <v>60280</v>
      </c>
      <c r="C20" s="34">
        <f t="shared" si="4"/>
        <v>55858.19</v>
      </c>
      <c r="D20" s="34">
        <f t="shared" si="5"/>
        <v>4421.8100000000004</v>
      </c>
      <c r="E20" s="93">
        <f t="shared" si="0"/>
        <v>53502.69</v>
      </c>
      <c r="F20" s="33">
        <f t="shared" si="7"/>
        <v>22</v>
      </c>
      <c r="G20" s="34">
        <f t="shared" si="1"/>
        <v>2355.5</v>
      </c>
      <c r="H20" s="34">
        <f t="shared" si="2"/>
        <v>384.5</v>
      </c>
      <c r="I20" s="34">
        <f t="shared" si="8"/>
        <v>2740</v>
      </c>
    </row>
    <row r="21" spans="1:9" x14ac:dyDescent="0.2">
      <c r="A21" s="92">
        <f t="shared" si="6"/>
        <v>43504</v>
      </c>
      <c r="B21" s="34">
        <f t="shared" si="3"/>
        <v>57540</v>
      </c>
      <c r="C21" s="34">
        <f t="shared" si="4"/>
        <v>53502.69</v>
      </c>
      <c r="D21" s="34">
        <f t="shared" si="5"/>
        <v>4037.31</v>
      </c>
      <c r="E21" s="93">
        <f t="shared" si="0"/>
        <v>51129.72</v>
      </c>
      <c r="F21" s="33">
        <f t="shared" si="7"/>
        <v>21</v>
      </c>
      <c r="G21" s="34">
        <f t="shared" si="1"/>
        <v>2372.9699999999998</v>
      </c>
      <c r="H21" s="34">
        <f t="shared" si="2"/>
        <v>367.03</v>
      </c>
      <c r="I21" s="34">
        <f t="shared" si="8"/>
        <v>2740</v>
      </c>
    </row>
    <row r="22" spans="1:9" x14ac:dyDescent="0.2">
      <c r="A22" s="92">
        <f t="shared" si="6"/>
        <v>43534</v>
      </c>
      <c r="B22" s="34">
        <f t="shared" si="3"/>
        <v>54800</v>
      </c>
      <c r="C22" s="34">
        <f t="shared" si="4"/>
        <v>51129.72</v>
      </c>
      <c r="D22" s="34">
        <f t="shared" si="5"/>
        <v>3670.28</v>
      </c>
      <c r="E22" s="93">
        <f t="shared" si="0"/>
        <v>48739.27</v>
      </c>
      <c r="F22" s="33">
        <f t="shared" si="7"/>
        <v>20</v>
      </c>
      <c r="G22" s="34">
        <f t="shared" si="1"/>
        <v>2390.4499999999998</v>
      </c>
      <c r="H22" s="34">
        <f t="shared" si="2"/>
        <v>349.55</v>
      </c>
      <c r="I22" s="34">
        <f t="shared" si="8"/>
        <v>2740</v>
      </c>
    </row>
    <row r="23" spans="1:9" x14ac:dyDescent="0.2">
      <c r="A23" s="92">
        <f t="shared" si="6"/>
        <v>43564</v>
      </c>
      <c r="B23" s="34">
        <f t="shared" si="3"/>
        <v>52060</v>
      </c>
      <c r="C23" s="34">
        <f t="shared" si="4"/>
        <v>48739.27</v>
      </c>
      <c r="D23" s="34">
        <f t="shared" si="5"/>
        <v>3320.73</v>
      </c>
      <c r="E23" s="93">
        <f t="shared" si="0"/>
        <v>46331.34</v>
      </c>
      <c r="F23" s="33">
        <f t="shared" si="7"/>
        <v>19</v>
      </c>
      <c r="G23" s="34">
        <f t="shared" si="1"/>
        <v>2407.9299999999998</v>
      </c>
      <c r="H23" s="34">
        <f t="shared" si="2"/>
        <v>332.07</v>
      </c>
      <c r="I23" s="34">
        <f t="shared" si="8"/>
        <v>2740</v>
      </c>
    </row>
    <row r="24" spans="1:9" x14ac:dyDescent="0.2">
      <c r="A24" s="92">
        <f t="shared" si="6"/>
        <v>43594</v>
      </c>
      <c r="B24" s="34">
        <f t="shared" si="3"/>
        <v>49320</v>
      </c>
      <c r="C24" s="34">
        <f t="shared" si="4"/>
        <v>46331.34</v>
      </c>
      <c r="D24" s="34">
        <f t="shared" si="5"/>
        <v>2988.66</v>
      </c>
      <c r="E24" s="93">
        <f t="shared" si="0"/>
        <v>43905.93</v>
      </c>
      <c r="F24" s="33">
        <f t="shared" si="7"/>
        <v>18</v>
      </c>
      <c r="G24" s="34">
        <f t="shared" si="1"/>
        <v>2425.41</v>
      </c>
      <c r="H24" s="34">
        <f t="shared" si="2"/>
        <v>314.58999999999997</v>
      </c>
      <c r="I24" s="34">
        <f t="shared" si="8"/>
        <v>2740</v>
      </c>
    </row>
    <row r="25" spans="1:9" x14ac:dyDescent="0.2">
      <c r="A25" s="92">
        <f t="shared" si="6"/>
        <v>43624</v>
      </c>
      <c r="B25" s="34">
        <f t="shared" si="3"/>
        <v>46580</v>
      </c>
      <c r="C25" s="34">
        <f t="shared" si="4"/>
        <v>43905.93</v>
      </c>
      <c r="D25" s="34">
        <f t="shared" si="5"/>
        <v>2674.07</v>
      </c>
      <c r="E25" s="93">
        <f t="shared" si="0"/>
        <v>41463.050000000003</v>
      </c>
      <c r="F25" s="33">
        <f t="shared" si="7"/>
        <v>17</v>
      </c>
      <c r="G25" s="34">
        <f t="shared" si="1"/>
        <v>2442.88</v>
      </c>
      <c r="H25" s="34">
        <f t="shared" si="2"/>
        <v>297.12</v>
      </c>
      <c r="I25" s="34">
        <f t="shared" si="8"/>
        <v>2740</v>
      </c>
    </row>
    <row r="26" spans="1:9" x14ac:dyDescent="0.2">
      <c r="A26" s="128">
        <f t="shared" si="6"/>
        <v>43654</v>
      </c>
      <c r="B26" s="129">
        <f t="shared" si="3"/>
        <v>43840</v>
      </c>
      <c r="C26" s="129">
        <f t="shared" si="4"/>
        <v>41463.050000000003</v>
      </c>
      <c r="D26" s="129">
        <f t="shared" si="5"/>
        <v>2376.9499999999998</v>
      </c>
      <c r="E26" s="130">
        <f t="shared" si="0"/>
        <v>39002.69</v>
      </c>
      <c r="F26" s="131">
        <f t="shared" si="7"/>
        <v>16</v>
      </c>
      <c r="G26" s="129">
        <f t="shared" si="1"/>
        <v>2460.36</v>
      </c>
      <c r="H26" s="129">
        <f t="shared" si="2"/>
        <v>279.64</v>
      </c>
      <c r="I26" s="129">
        <f t="shared" si="8"/>
        <v>2740</v>
      </c>
    </row>
    <row r="27" spans="1:9" x14ac:dyDescent="0.2">
      <c r="A27" s="128">
        <f t="shared" si="6"/>
        <v>43684</v>
      </c>
      <c r="B27" s="129">
        <f t="shared" si="3"/>
        <v>41100</v>
      </c>
      <c r="C27" s="129">
        <f t="shared" si="4"/>
        <v>39002.69</v>
      </c>
      <c r="D27" s="129">
        <f t="shared" si="5"/>
        <v>2097.31</v>
      </c>
      <c r="E27" s="130">
        <f t="shared" si="0"/>
        <v>36524.85</v>
      </c>
      <c r="F27" s="131">
        <f t="shared" si="7"/>
        <v>15</v>
      </c>
      <c r="G27" s="129">
        <f t="shared" si="1"/>
        <v>2477.84</v>
      </c>
      <c r="H27" s="129">
        <f t="shared" si="2"/>
        <v>262.16000000000003</v>
      </c>
      <c r="I27" s="129">
        <f t="shared" si="8"/>
        <v>2740</v>
      </c>
    </row>
    <row r="28" spans="1:9" x14ac:dyDescent="0.2">
      <c r="A28" s="128">
        <f t="shared" si="6"/>
        <v>43714</v>
      </c>
      <c r="B28" s="129">
        <f t="shared" si="3"/>
        <v>38360</v>
      </c>
      <c r="C28" s="129">
        <f t="shared" si="4"/>
        <v>36524.85</v>
      </c>
      <c r="D28" s="129">
        <f t="shared" si="5"/>
        <v>1835.15</v>
      </c>
      <c r="E28" s="130">
        <f t="shared" si="0"/>
        <v>34029.53</v>
      </c>
      <c r="F28" s="131">
        <f t="shared" si="7"/>
        <v>14</v>
      </c>
      <c r="G28" s="129">
        <f t="shared" si="1"/>
        <v>2495.3200000000002</v>
      </c>
      <c r="H28" s="129">
        <f t="shared" si="2"/>
        <v>244.68</v>
      </c>
      <c r="I28" s="129">
        <f t="shared" si="8"/>
        <v>2740</v>
      </c>
    </row>
    <row r="29" spans="1:9" x14ac:dyDescent="0.2">
      <c r="A29" s="128">
        <f t="shared" si="6"/>
        <v>43744</v>
      </c>
      <c r="B29" s="129">
        <f t="shared" si="3"/>
        <v>35620</v>
      </c>
      <c r="C29" s="129">
        <f t="shared" si="4"/>
        <v>34029.53</v>
      </c>
      <c r="D29" s="129">
        <f t="shared" si="5"/>
        <v>1590.47</v>
      </c>
      <c r="E29" s="130">
        <f t="shared" si="0"/>
        <v>31516.74</v>
      </c>
      <c r="F29" s="131">
        <f t="shared" si="7"/>
        <v>13</v>
      </c>
      <c r="G29" s="129">
        <f t="shared" si="1"/>
        <v>2512.79</v>
      </c>
      <c r="H29" s="129">
        <f t="shared" si="2"/>
        <v>227.21</v>
      </c>
      <c r="I29" s="129">
        <f t="shared" si="8"/>
        <v>2740</v>
      </c>
    </row>
    <row r="30" spans="1:9" x14ac:dyDescent="0.2">
      <c r="A30" s="128">
        <f t="shared" si="6"/>
        <v>43774</v>
      </c>
      <c r="B30" s="129">
        <f t="shared" si="3"/>
        <v>32880</v>
      </c>
      <c r="C30" s="129">
        <f t="shared" si="4"/>
        <v>31516.74</v>
      </c>
      <c r="D30" s="129">
        <f t="shared" si="5"/>
        <v>1363.26</v>
      </c>
      <c r="E30" s="130">
        <f t="shared" si="0"/>
        <v>28986.47</v>
      </c>
      <c r="F30" s="131">
        <f t="shared" si="7"/>
        <v>12</v>
      </c>
      <c r="G30" s="129">
        <f t="shared" si="1"/>
        <v>2530.27</v>
      </c>
      <c r="H30" s="129">
        <f t="shared" si="2"/>
        <v>209.73</v>
      </c>
      <c r="I30" s="129">
        <f t="shared" si="8"/>
        <v>2740</v>
      </c>
    </row>
    <row r="31" spans="1:9" x14ac:dyDescent="0.2">
      <c r="A31" s="128">
        <f t="shared" si="6"/>
        <v>43804</v>
      </c>
      <c r="B31" s="129">
        <f t="shared" si="3"/>
        <v>30140</v>
      </c>
      <c r="C31" s="129">
        <f t="shared" si="4"/>
        <v>28986.47</v>
      </c>
      <c r="D31" s="129">
        <f t="shared" si="5"/>
        <v>1153.53</v>
      </c>
      <c r="E31" s="130">
        <f t="shared" si="0"/>
        <v>26438.720000000001</v>
      </c>
      <c r="F31" s="131">
        <f t="shared" si="7"/>
        <v>11</v>
      </c>
      <c r="G31" s="129">
        <f t="shared" si="1"/>
        <v>2547.75</v>
      </c>
      <c r="H31" s="129">
        <f t="shared" si="2"/>
        <v>192.25</v>
      </c>
      <c r="I31" s="129">
        <f t="shared" si="8"/>
        <v>2740</v>
      </c>
    </row>
    <row r="32" spans="1:9" x14ac:dyDescent="0.2">
      <c r="A32" s="128">
        <f t="shared" si="6"/>
        <v>43834</v>
      </c>
      <c r="B32" s="129">
        <f t="shared" si="3"/>
        <v>27400</v>
      </c>
      <c r="C32" s="129">
        <f t="shared" si="4"/>
        <v>26438.720000000001</v>
      </c>
      <c r="D32" s="129">
        <f t="shared" si="5"/>
        <v>961.28</v>
      </c>
      <c r="E32" s="130">
        <f t="shared" si="0"/>
        <v>23873.49</v>
      </c>
      <c r="F32" s="131">
        <f t="shared" si="7"/>
        <v>10</v>
      </c>
      <c r="G32" s="129">
        <f t="shared" si="1"/>
        <v>2565.23</v>
      </c>
      <c r="H32" s="129">
        <f t="shared" si="2"/>
        <v>174.77</v>
      </c>
      <c r="I32" s="129">
        <f t="shared" si="8"/>
        <v>2740</v>
      </c>
    </row>
    <row r="33" spans="1:9" x14ac:dyDescent="0.2">
      <c r="A33" s="128">
        <f t="shared" si="6"/>
        <v>43864</v>
      </c>
      <c r="B33" s="129">
        <f t="shared" si="3"/>
        <v>24660</v>
      </c>
      <c r="C33" s="129">
        <f t="shared" si="4"/>
        <v>23873.49</v>
      </c>
      <c r="D33" s="129">
        <f t="shared" si="5"/>
        <v>786.51</v>
      </c>
      <c r="E33" s="130">
        <f t="shared" si="0"/>
        <v>21290.79</v>
      </c>
      <c r="F33" s="131">
        <f t="shared" si="7"/>
        <v>9</v>
      </c>
      <c r="G33" s="129">
        <f t="shared" si="1"/>
        <v>2582.6999999999998</v>
      </c>
      <c r="H33" s="129">
        <f t="shared" si="2"/>
        <v>157.30000000000001</v>
      </c>
      <c r="I33" s="129">
        <f t="shared" si="8"/>
        <v>2740</v>
      </c>
    </row>
    <row r="34" spans="1:9" x14ac:dyDescent="0.2">
      <c r="A34" s="128">
        <f t="shared" si="6"/>
        <v>43894</v>
      </c>
      <c r="B34" s="129">
        <f t="shared" si="3"/>
        <v>21920</v>
      </c>
      <c r="C34" s="129">
        <f t="shared" si="4"/>
        <v>21290.79</v>
      </c>
      <c r="D34" s="129">
        <f t="shared" si="5"/>
        <v>629.21</v>
      </c>
      <c r="E34" s="130">
        <f t="shared" si="0"/>
        <v>18690.61</v>
      </c>
      <c r="F34" s="131">
        <f t="shared" si="7"/>
        <v>8</v>
      </c>
      <c r="G34" s="129">
        <f t="shared" si="1"/>
        <v>2600.1799999999998</v>
      </c>
      <c r="H34" s="129">
        <f t="shared" si="2"/>
        <v>139.82</v>
      </c>
      <c r="I34" s="129">
        <f t="shared" si="8"/>
        <v>2740</v>
      </c>
    </row>
    <row r="35" spans="1:9" x14ac:dyDescent="0.2">
      <c r="A35" s="128">
        <f t="shared" si="6"/>
        <v>43924</v>
      </c>
      <c r="B35" s="129">
        <f t="shared" si="3"/>
        <v>19180</v>
      </c>
      <c r="C35" s="129">
        <f t="shared" si="4"/>
        <v>18690.61</v>
      </c>
      <c r="D35" s="129">
        <f t="shared" si="5"/>
        <v>489.39</v>
      </c>
      <c r="E35" s="130">
        <f t="shared" si="0"/>
        <v>16072.95</v>
      </c>
      <c r="F35" s="131">
        <f t="shared" si="7"/>
        <v>7</v>
      </c>
      <c r="G35" s="129">
        <f t="shared" si="1"/>
        <v>2617.66</v>
      </c>
      <c r="H35" s="129">
        <f t="shared" si="2"/>
        <v>122.34</v>
      </c>
      <c r="I35" s="129">
        <f t="shared" si="8"/>
        <v>2740</v>
      </c>
    </row>
    <row r="36" spans="1:9" x14ac:dyDescent="0.2">
      <c r="A36" s="128">
        <f t="shared" si="6"/>
        <v>43954</v>
      </c>
      <c r="B36" s="129">
        <f t="shared" si="3"/>
        <v>16440</v>
      </c>
      <c r="C36" s="129">
        <f t="shared" si="4"/>
        <v>16072.95</v>
      </c>
      <c r="D36" s="129">
        <f t="shared" si="5"/>
        <v>367.05</v>
      </c>
      <c r="E36" s="130">
        <f t="shared" si="0"/>
        <v>13437.81</v>
      </c>
      <c r="F36" s="131">
        <f t="shared" si="7"/>
        <v>6</v>
      </c>
      <c r="G36" s="129">
        <f t="shared" si="1"/>
        <v>2635.14</v>
      </c>
      <c r="H36" s="129">
        <f t="shared" si="2"/>
        <v>104.86</v>
      </c>
      <c r="I36" s="129">
        <f t="shared" si="8"/>
        <v>2740</v>
      </c>
    </row>
    <row r="37" spans="1:9" x14ac:dyDescent="0.2">
      <c r="A37" s="128">
        <f t="shared" si="6"/>
        <v>43984</v>
      </c>
      <c r="B37" s="129">
        <f t="shared" si="3"/>
        <v>13700</v>
      </c>
      <c r="C37" s="129">
        <f t="shared" si="4"/>
        <v>13437.81</v>
      </c>
      <c r="D37" s="129">
        <f t="shared" si="5"/>
        <v>262.19</v>
      </c>
      <c r="E37" s="130">
        <f t="shared" si="0"/>
        <v>10785.2</v>
      </c>
      <c r="F37" s="131">
        <f t="shared" si="7"/>
        <v>5</v>
      </c>
      <c r="G37" s="129">
        <f t="shared" si="1"/>
        <v>2652.61</v>
      </c>
      <c r="H37" s="129">
        <f t="shared" si="2"/>
        <v>87.39</v>
      </c>
      <c r="I37" s="129">
        <f t="shared" si="8"/>
        <v>2740</v>
      </c>
    </row>
    <row r="38" spans="1:9" x14ac:dyDescent="0.2">
      <c r="A38" s="92">
        <f t="shared" si="6"/>
        <v>44014</v>
      </c>
      <c r="B38" s="34">
        <f t="shared" si="3"/>
        <v>10960</v>
      </c>
      <c r="C38" s="34">
        <f t="shared" si="4"/>
        <v>10785.2</v>
      </c>
      <c r="D38" s="34">
        <f t="shared" si="5"/>
        <v>174.8</v>
      </c>
      <c r="E38" s="93">
        <f>+C38-G38</f>
        <v>8115.11</v>
      </c>
      <c r="F38" s="33">
        <f t="shared" si="7"/>
        <v>4</v>
      </c>
      <c r="G38" s="34">
        <f>I38-H38</f>
        <v>2670.09</v>
      </c>
      <c r="H38" s="34">
        <f>ROUND($D$6*F38/$F$5,2)</f>
        <v>69.91</v>
      </c>
      <c r="I38" s="34">
        <f t="shared" si="8"/>
        <v>2740</v>
      </c>
    </row>
    <row r="39" spans="1:9" x14ac:dyDescent="0.2">
      <c r="A39" s="92">
        <f t="shared" si="6"/>
        <v>44044</v>
      </c>
      <c r="B39" s="34">
        <f>+C39+D39</f>
        <v>8220</v>
      </c>
      <c r="C39" s="34">
        <f>+E38</f>
        <v>8115.11</v>
      </c>
      <c r="D39" s="34">
        <f>+D38-H38</f>
        <v>104.89</v>
      </c>
      <c r="E39" s="93">
        <f>+C39-G39</f>
        <v>5427.54</v>
      </c>
      <c r="F39" s="33">
        <f t="shared" si="7"/>
        <v>3</v>
      </c>
      <c r="G39" s="34">
        <f>I39-H39</f>
        <v>2687.57</v>
      </c>
      <c r="H39" s="34">
        <f>ROUND($D$6*F39/$F$5,2)</f>
        <v>52.43</v>
      </c>
      <c r="I39" s="34">
        <f t="shared" si="8"/>
        <v>2740</v>
      </c>
    </row>
    <row r="40" spans="1:9" x14ac:dyDescent="0.2">
      <c r="A40" s="92">
        <f>A39+35</f>
        <v>44079</v>
      </c>
      <c r="B40" s="34">
        <f>+C40+D40</f>
        <v>5480</v>
      </c>
      <c r="C40" s="34">
        <f>+E39</f>
        <v>5427.54</v>
      </c>
      <c r="D40" s="34">
        <f>+D39-H39</f>
        <v>52.46</v>
      </c>
      <c r="E40" s="93">
        <f>+C40-G40</f>
        <v>2722.49</v>
      </c>
      <c r="F40" s="33">
        <f t="shared" si="7"/>
        <v>2</v>
      </c>
      <c r="G40" s="34">
        <f>I40-H40</f>
        <v>2705.05</v>
      </c>
      <c r="H40" s="34">
        <f>ROUND($D$6*F40/$F$5,2)</f>
        <v>34.950000000000003</v>
      </c>
      <c r="I40" s="34">
        <f t="shared" si="8"/>
        <v>2740</v>
      </c>
    </row>
    <row r="41" spans="1:9" x14ac:dyDescent="0.2">
      <c r="A41" s="92">
        <f t="shared" si="6"/>
        <v>44109</v>
      </c>
      <c r="B41" s="34">
        <f>+C41+D41</f>
        <v>2740</v>
      </c>
      <c r="C41" s="34">
        <f>+E40</f>
        <v>2722.49</v>
      </c>
      <c r="D41" s="34">
        <f>+H41</f>
        <v>17.510000000000002</v>
      </c>
      <c r="E41" s="93">
        <f>+C41-G41</f>
        <v>0</v>
      </c>
      <c r="F41" s="33">
        <f t="shared" si="7"/>
        <v>1</v>
      </c>
      <c r="G41" s="34">
        <f>I41-H41</f>
        <v>2722.49</v>
      </c>
      <c r="H41" s="34">
        <f>ROUND($D$6*F41/$F$5,2)+0.03</f>
        <v>17.510000000000002</v>
      </c>
      <c r="I41" s="34">
        <f t="shared" si="8"/>
        <v>2740</v>
      </c>
    </row>
    <row r="42" spans="1:9" x14ac:dyDescent="0.2">
      <c r="B42" s="1"/>
      <c r="C42" s="1"/>
      <c r="D42" s="1"/>
      <c r="E42" s="1"/>
      <c r="G42" s="1"/>
      <c r="H42" s="1"/>
      <c r="I42" s="1"/>
    </row>
  </sheetData>
  <mergeCells count="1">
    <mergeCell ref="C4:D4"/>
  </mergeCells>
  <phoneticPr fontId="11" type="noConversion"/>
  <pageMargins left="0.75" right="0.75" top="1" bottom="1" header="0.5" footer="0.5"/>
  <pageSetup paperSize="9" scale="8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B4F14-2946-47FE-B414-119779B69A1D}">
  <sheetPr>
    <pageSetUpPr fitToPage="1"/>
  </sheetPr>
  <dimension ref="A1:I42"/>
  <sheetViews>
    <sheetView showGridLines="0" workbookViewId="0">
      <selection activeCell="A6" sqref="A6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125</v>
      </c>
      <c r="E1" s="33" t="s">
        <v>42</v>
      </c>
      <c r="F1" s="33"/>
      <c r="G1" s="85" t="s">
        <v>55</v>
      </c>
      <c r="H1" s="58">
        <f>12*(RATE(F7,-I7,C7))</f>
        <v>5.8400000000000001E-2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A4" s="86"/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A5" s="87" t="s">
        <v>126</v>
      </c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SUM(F6:F42)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83">
        <v>45366</v>
      </c>
      <c r="B6" s="1">
        <f>121.39*36</f>
        <v>4370.04</v>
      </c>
      <c r="C6" s="1">
        <f>+D6+E6</f>
        <v>4370.04</v>
      </c>
      <c r="D6" s="1">
        <v>370.04</v>
      </c>
      <c r="E6" s="89">
        <v>4000</v>
      </c>
      <c r="G6" s="1"/>
      <c r="H6" s="1"/>
      <c r="I6" s="1"/>
    </row>
    <row r="7" spans="1:9" x14ac:dyDescent="0.2">
      <c r="A7" s="132">
        <f>A6+0</f>
        <v>45366</v>
      </c>
      <c r="B7" s="133">
        <f t="shared" ref="B7:B38" si="0">+C7+D7</f>
        <v>4370.04</v>
      </c>
      <c r="C7" s="133">
        <f t="shared" ref="C7:C38" si="1">+E6</f>
        <v>4000</v>
      </c>
      <c r="D7" s="133">
        <f t="shared" ref="D7:D38" si="2">+D6-H6</f>
        <v>370.04</v>
      </c>
      <c r="E7" s="134">
        <f t="shared" ref="E7:E37" si="3">+C7-G7</f>
        <v>3898.61</v>
      </c>
      <c r="F7" s="135">
        <v>36</v>
      </c>
      <c r="G7" s="133">
        <f t="shared" ref="G7:G37" si="4">I7-H7</f>
        <v>101.39</v>
      </c>
      <c r="H7" s="133">
        <f t="shared" ref="H7:H37" si="5">ROUND($D$6*F7/$F$5,2)</f>
        <v>20</v>
      </c>
      <c r="I7" s="133">
        <v>121.39</v>
      </c>
    </row>
    <row r="8" spans="1:9" x14ac:dyDescent="0.2">
      <c r="A8" s="83">
        <f t="shared" ref="A8:A42" si="6">A7+30</f>
        <v>45396</v>
      </c>
      <c r="B8" s="1">
        <f t="shared" si="0"/>
        <v>4248.6499999999996</v>
      </c>
      <c r="C8" s="1">
        <f t="shared" si="1"/>
        <v>3898.61</v>
      </c>
      <c r="D8" s="1">
        <f t="shared" si="2"/>
        <v>350.04</v>
      </c>
      <c r="E8" s="89">
        <f t="shared" si="3"/>
        <v>3796.67</v>
      </c>
      <c r="F8">
        <f t="shared" ref="F8:F42" si="7">F7-1</f>
        <v>35</v>
      </c>
      <c r="G8" s="1">
        <f t="shared" si="4"/>
        <v>101.94</v>
      </c>
      <c r="H8" s="1">
        <f t="shared" si="5"/>
        <v>19.45</v>
      </c>
      <c r="I8" s="1">
        <f t="shared" ref="I8:I42" si="8">I7</f>
        <v>121.39</v>
      </c>
    </row>
    <row r="9" spans="1:9" x14ac:dyDescent="0.2">
      <c r="A9" s="83">
        <f t="shared" si="6"/>
        <v>45426</v>
      </c>
      <c r="B9" s="1">
        <f t="shared" si="0"/>
        <v>4127.26</v>
      </c>
      <c r="C9" s="1">
        <f t="shared" si="1"/>
        <v>3796.67</v>
      </c>
      <c r="D9" s="1">
        <f t="shared" si="2"/>
        <v>330.59</v>
      </c>
      <c r="E9" s="89">
        <f t="shared" si="3"/>
        <v>3694.17</v>
      </c>
      <c r="F9">
        <f t="shared" si="7"/>
        <v>34</v>
      </c>
      <c r="G9" s="1">
        <f t="shared" si="4"/>
        <v>102.5</v>
      </c>
      <c r="H9" s="1">
        <f t="shared" si="5"/>
        <v>18.89</v>
      </c>
      <c r="I9" s="1">
        <f t="shared" si="8"/>
        <v>121.39</v>
      </c>
    </row>
    <row r="10" spans="1:9" x14ac:dyDescent="0.2">
      <c r="A10" s="83">
        <f t="shared" si="6"/>
        <v>45456</v>
      </c>
      <c r="B10" s="1">
        <f t="shared" si="0"/>
        <v>4005.87</v>
      </c>
      <c r="C10" s="1">
        <f t="shared" si="1"/>
        <v>3694.17</v>
      </c>
      <c r="D10" s="1">
        <f t="shared" si="2"/>
        <v>311.7</v>
      </c>
      <c r="E10" s="89">
        <f t="shared" si="3"/>
        <v>3591.12</v>
      </c>
      <c r="F10">
        <f t="shared" si="7"/>
        <v>33</v>
      </c>
      <c r="G10" s="1">
        <f t="shared" si="4"/>
        <v>103.05</v>
      </c>
      <c r="H10" s="1">
        <f t="shared" si="5"/>
        <v>18.34</v>
      </c>
      <c r="I10" s="1">
        <f t="shared" si="8"/>
        <v>121.39</v>
      </c>
    </row>
    <row r="11" spans="1:9" x14ac:dyDescent="0.2">
      <c r="A11" s="83">
        <f t="shared" si="6"/>
        <v>45486</v>
      </c>
      <c r="B11" s="1">
        <f t="shared" si="0"/>
        <v>3884.48</v>
      </c>
      <c r="C11" s="1">
        <f t="shared" si="1"/>
        <v>3591.12</v>
      </c>
      <c r="D11" s="1">
        <f t="shared" si="2"/>
        <v>293.36</v>
      </c>
      <c r="E11" s="89">
        <f t="shared" si="3"/>
        <v>3487.51</v>
      </c>
      <c r="F11">
        <f t="shared" si="7"/>
        <v>32</v>
      </c>
      <c r="G11" s="1">
        <f t="shared" si="4"/>
        <v>103.61</v>
      </c>
      <c r="H11" s="1">
        <f t="shared" si="5"/>
        <v>17.78</v>
      </c>
      <c r="I11" s="1">
        <f t="shared" si="8"/>
        <v>121.39</v>
      </c>
    </row>
    <row r="12" spans="1:9" x14ac:dyDescent="0.2">
      <c r="A12" s="83">
        <f t="shared" si="6"/>
        <v>45516</v>
      </c>
      <c r="B12" s="1">
        <f t="shared" si="0"/>
        <v>3763.09</v>
      </c>
      <c r="C12" s="1">
        <f t="shared" si="1"/>
        <v>3487.51</v>
      </c>
      <c r="D12" s="1">
        <f t="shared" si="2"/>
        <v>275.58</v>
      </c>
      <c r="E12" s="89">
        <f t="shared" si="3"/>
        <v>3383.34</v>
      </c>
      <c r="F12">
        <f t="shared" si="7"/>
        <v>31</v>
      </c>
      <c r="G12" s="1">
        <f t="shared" si="4"/>
        <v>104.17</v>
      </c>
      <c r="H12" s="1">
        <f t="shared" si="5"/>
        <v>17.22</v>
      </c>
      <c r="I12" s="1">
        <f t="shared" si="8"/>
        <v>121.39</v>
      </c>
    </row>
    <row r="13" spans="1:9" x14ac:dyDescent="0.2">
      <c r="A13" s="83">
        <f t="shared" si="6"/>
        <v>45546</v>
      </c>
      <c r="B13" s="1">
        <f t="shared" si="0"/>
        <v>3641.7</v>
      </c>
      <c r="C13" s="1">
        <f t="shared" si="1"/>
        <v>3383.34</v>
      </c>
      <c r="D13" s="1">
        <f t="shared" si="2"/>
        <v>258.36</v>
      </c>
      <c r="E13" s="89">
        <f t="shared" si="3"/>
        <v>3278.62</v>
      </c>
      <c r="F13">
        <f t="shared" si="7"/>
        <v>30</v>
      </c>
      <c r="G13" s="1">
        <f t="shared" si="4"/>
        <v>104.72</v>
      </c>
      <c r="H13" s="1">
        <f t="shared" si="5"/>
        <v>16.670000000000002</v>
      </c>
      <c r="I13" s="1">
        <f t="shared" si="8"/>
        <v>121.39</v>
      </c>
    </row>
    <row r="14" spans="1:9" x14ac:dyDescent="0.2">
      <c r="A14" s="83">
        <f t="shared" si="6"/>
        <v>45576</v>
      </c>
      <c r="B14" s="1">
        <f t="shared" si="0"/>
        <v>3520.31</v>
      </c>
      <c r="C14" s="1">
        <f t="shared" si="1"/>
        <v>3278.62</v>
      </c>
      <c r="D14" s="1">
        <f t="shared" si="2"/>
        <v>241.69</v>
      </c>
      <c r="E14" s="89">
        <f t="shared" si="3"/>
        <v>3173.34</v>
      </c>
      <c r="F14">
        <f t="shared" si="7"/>
        <v>29</v>
      </c>
      <c r="G14" s="1">
        <f t="shared" si="4"/>
        <v>105.28</v>
      </c>
      <c r="H14" s="1">
        <f t="shared" si="5"/>
        <v>16.11</v>
      </c>
      <c r="I14" s="1">
        <f t="shared" si="8"/>
        <v>121.39</v>
      </c>
    </row>
    <row r="15" spans="1:9" x14ac:dyDescent="0.2">
      <c r="A15" s="83">
        <f t="shared" si="6"/>
        <v>45606</v>
      </c>
      <c r="B15" s="1">
        <f t="shared" si="0"/>
        <v>3398.92</v>
      </c>
      <c r="C15" s="1">
        <f t="shared" si="1"/>
        <v>3173.34</v>
      </c>
      <c r="D15" s="1">
        <f t="shared" si="2"/>
        <v>225.58</v>
      </c>
      <c r="E15" s="89">
        <f t="shared" si="3"/>
        <v>3067.51</v>
      </c>
      <c r="F15">
        <f t="shared" si="7"/>
        <v>28</v>
      </c>
      <c r="G15" s="1">
        <f t="shared" si="4"/>
        <v>105.83</v>
      </c>
      <c r="H15" s="1">
        <f t="shared" si="5"/>
        <v>15.56</v>
      </c>
      <c r="I15" s="1">
        <f t="shared" si="8"/>
        <v>121.39</v>
      </c>
    </row>
    <row r="16" spans="1:9" x14ac:dyDescent="0.2">
      <c r="A16" s="83">
        <f t="shared" si="6"/>
        <v>45636</v>
      </c>
      <c r="B16" s="1">
        <f t="shared" si="0"/>
        <v>3277.53</v>
      </c>
      <c r="C16" s="1">
        <f t="shared" si="1"/>
        <v>3067.51</v>
      </c>
      <c r="D16" s="1">
        <f t="shared" si="2"/>
        <v>210.02</v>
      </c>
      <c r="E16" s="89">
        <f t="shared" si="3"/>
        <v>2961.12</v>
      </c>
      <c r="F16">
        <f t="shared" si="7"/>
        <v>27</v>
      </c>
      <c r="G16" s="1">
        <f t="shared" si="4"/>
        <v>106.39</v>
      </c>
      <c r="H16" s="1">
        <f t="shared" si="5"/>
        <v>15</v>
      </c>
      <c r="I16" s="1">
        <f t="shared" si="8"/>
        <v>121.39</v>
      </c>
    </row>
    <row r="17" spans="1:9" x14ac:dyDescent="0.2">
      <c r="A17" s="83">
        <f t="shared" si="6"/>
        <v>45666</v>
      </c>
      <c r="B17" s="1">
        <f t="shared" si="0"/>
        <v>3156.14</v>
      </c>
      <c r="C17" s="1">
        <f t="shared" si="1"/>
        <v>2961.12</v>
      </c>
      <c r="D17" s="1">
        <f t="shared" si="2"/>
        <v>195.02</v>
      </c>
      <c r="E17" s="89">
        <f t="shared" si="3"/>
        <v>2854.18</v>
      </c>
      <c r="F17">
        <f t="shared" si="7"/>
        <v>26</v>
      </c>
      <c r="G17" s="1">
        <f t="shared" si="4"/>
        <v>106.94</v>
      </c>
      <c r="H17" s="1">
        <f t="shared" si="5"/>
        <v>14.45</v>
      </c>
      <c r="I17" s="1">
        <f t="shared" si="8"/>
        <v>121.39</v>
      </c>
    </row>
    <row r="18" spans="1:9" x14ac:dyDescent="0.2">
      <c r="A18" s="83">
        <f t="shared" si="6"/>
        <v>45696</v>
      </c>
      <c r="B18" s="1">
        <f t="shared" si="0"/>
        <v>3034.75</v>
      </c>
      <c r="C18" s="1">
        <f t="shared" si="1"/>
        <v>2854.18</v>
      </c>
      <c r="D18" s="1">
        <f t="shared" si="2"/>
        <v>180.57</v>
      </c>
      <c r="E18" s="89">
        <f t="shared" si="3"/>
        <v>2746.68</v>
      </c>
      <c r="F18">
        <f t="shared" si="7"/>
        <v>25</v>
      </c>
      <c r="G18" s="1">
        <f t="shared" si="4"/>
        <v>107.5</v>
      </c>
      <c r="H18" s="1">
        <f t="shared" si="5"/>
        <v>13.89</v>
      </c>
      <c r="I18" s="1">
        <f t="shared" si="8"/>
        <v>121.39</v>
      </c>
    </row>
    <row r="19" spans="1:9" x14ac:dyDescent="0.2">
      <c r="A19" s="83">
        <f t="shared" si="6"/>
        <v>45726</v>
      </c>
      <c r="B19" s="1">
        <f t="shared" si="0"/>
        <v>2913.36</v>
      </c>
      <c r="C19" s="1">
        <f t="shared" si="1"/>
        <v>2746.68</v>
      </c>
      <c r="D19" s="1">
        <f t="shared" si="2"/>
        <v>166.68</v>
      </c>
      <c r="E19" s="89">
        <f t="shared" si="3"/>
        <v>2638.62</v>
      </c>
      <c r="F19">
        <f t="shared" si="7"/>
        <v>24</v>
      </c>
      <c r="G19" s="1">
        <f t="shared" si="4"/>
        <v>108.06</v>
      </c>
      <c r="H19" s="1">
        <f t="shared" si="5"/>
        <v>13.33</v>
      </c>
      <c r="I19" s="1">
        <f t="shared" si="8"/>
        <v>121.39</v>
      </c>
    </row>
    <row r="20" spans="1:9" x14ac:dyDescent="0.2">
      <c r="A20" s="83">
        <f t="shared" si="6"/>
        <v>45756</v>
      </c>
      <c r="B20" s="1">
        <f t="shared" si="0"/>
        <v>2791.97</v>
      </c>
      <c r="C20" s="1">
        <f t="shared" si="1"/>
        <v>2638.62</v>
      </c>
      <c r="D20" s="1">
        <f t="shared" si="2"/>
        <v>153.35</v>
      </c>
      <c r="E20" s="89">
        <f t="shared" si="3"/>
        <v>2530.0100000000002</v>
      </c>
      <c r="F20">
        <f t="shared" si="7"/>
        <v>23</v>
      </c>
      <c r="G20" s="1">
        <f t="shared" si="4"/>
        <v>108.61</v>
      </c>
      <c r="H20" s="1">
        <f t="shared" si="5"/>
        <v>12.78</v>
      </c>
      <c r="I20" s="1">
        <f t="shared" si="8"/>
        <v>121.39</v>
      </c>
    </row>
    <row r="21" spans="1:9" x14ac:dyDescent="0.2">
      <c r="A21" s="83">
        <f t="shared" si="6"/>
        <v>45786</v>
      </c>
      <c r="B21" s="1">
        <f t="shared" si="0"/>
        <v>2670.58</v>
      </c>
      <c r="C21" s="1">
        <f t="shared" si="1"/>
        <v>2530.0100000000002</v>
      </c>
      <c r="D21" s="1">
        <f t="shared" si="2"/>
        <v>140.57</v>
      </c>
      <c r="E21" s="89">
        <f t="shared" si="3"/>
        <v>2420.84</v>
      </c>
      <c r="F21">
        <f t="shared" si="7"/>
        <v>22</v>
      </c>
      <c r="G21" s="1">
        <f t="shared" si="4"/>
        <v>109.17</v>
      </c>
      <c r="H21" s="1">
        <f t="shared" si="5"/>
        <v>12.22</v>
      </c>
      <c r="I21" s="1">
        <f t="shared" si="8"/>
        <v>121.39</v>
      </c>
    </row>
    <row r="22" spans="1:9" x14ac:dyDescent="0.2">
      <c r="A22" s="83">
        <f t="shared" si="6"/>
        <v>45816</v>
      </c>
      <c r="B22" s="1">
        <f t="shared" si="0"/>
        <v>2549.19</v>
      </c>
      <c r="C22" s="1">
        <f t="shared" si="1"/>
        <v>2420.84</v>
      </c>
      <c r="D22" s="1">
        <f t="shared" si="2"/>
        <v>128.35</v>
      </c>
      <c r="E22" s="89">
        <f t="shared" si="3"/>
        <v>2311.12</v>
      </c>
      <c r="F22">
        <f t="shared" si="7"/>
        <v>21</v>
      </c>
      <c r="G22" s="1">
        <f t="shared" si="4"/>
        <v>109.72</v>
      </c>
      <c r="H22" s="1">
        <f t="shared" si="5"/>
        <v>11.67</v>
      </c>
      <c r="I22" s="1">
        <f t="shared" si="8"/>
        <v>121.39</v>
      </c>
    </row>
    <row r="23" spans="1:9" x14ac:dyDescent="0.2">
      <c r="A23" s="83">
        <f t="shared" si="6"/>
        <v>45846</v>
      </c>
      <c r="B23" s="1">
        <f t="shared" si="0"/>
        <v>2427.8000000000002</v>
      </c>
      <c r="C23" s="1">
        <f t="shared" si="1"/>
        <v>2311.12</v>
      </c>
      <c r="D23" s="1">
        <f t="shared" si="2"/>
        <v>116.68</v>
      </c>
      <c r="E23" s="89">
        <f t="shared" si="3"/>
        <v>2200.84</v>
      </c>
      <c r="F23">
        <f t="shared" si="7"/>
        <v>20</v>
      </c>
      <c r="G23" s="1">
        <f t="shared" si="4"/>
        <v>110.28</v>
      </c>
      <c r="H23" s="1">
        <f t="shared" si="5"/>
        <v>11.11</v>
      </c>
      <c r="I23" s="1">
        <f t="shared" si="8"/>
        <v>121.39</v>
      </c>
    </row>
    <row r="24" spans="1:9" x14ac:dyDescent="0.2">
      <c r="A24" s="83">
        <f t="shared" si="6"/>
        <v>45876</v>
      </c>
      <c r="B24" s="1">
        <f t="shared" si="0"/>
        <v>2306.41</v>
      </c>
      <c r="C24" s="1">
        <f t="shared" si="1"/>
        <v>2200.84</v>
      </c>
      <c r="D24" s="1">
        <f t="shared" si="2"/>
        <v>105.57</v>
      </c>
      <c r="E24" s="89">
        <f t="shared" si="3"/>
        <v>2090.0100000000002</v>
      </c>
      <c r="F24">
        <f t="shared" si="7"/>
        <v>19</v>
      </c>
      <c r="G24" s="1">
        <f t="shared" si="4"/>
        <v>110.83</v>
      </c>
      <c r="H24" s="1">
        <f t="shared" si="5"/>
        <v>10.56</v>
      </c>
      <c r="I24" s="1">
        <f t="shared" si="8"/>
        <v>121.39</v>
      </c>
    </row>
    <row r="25" spans="1:9" x14ac:dyDescent="0.2">
      <c r="A25" s="83">
        <f t="shared" si="6"/>
        <v>45906</v>
      </c>
      <c r="B25" s="1">
        <f t="shared" si="0"/>
        <v>2185.02</v>
      </c>
      <c r="C25" s="1">
        <f t="shared" si="1"/>
        <v>2090.0100000000002</v>
      </c>
      <c r="D25" s="1">
        <f t="shared" si="2"/>
        <v>95.01</v>
      </c>
      <c r="E25" s="89">
        <f t="shared" si="3"/>
        <v>1978.62</v>
      </c>
      <c r="F25">
        <f t="shared" si="7"/>
        <v>18</v>
      </c>
      <c r="G25" s="1">
        <f t="shared" si="4"/>
        <v>111.39</v>
      </c>
      <c r="H25" s="1">
        <f t="shared" si="5"/>
        <v>10</v>
      </c>
      <c r="I25" s="1">
        <f t="shared" si="8"/>
        <v>121.39</v>
      </c>
    </row>
    <row r="26" spans="1:9" x14ac:dyDescent="0.2">
      <c r="A26" s="83">
        <f t="shared" si="6"/>
        <v>45936</v>
      </c>
      <c r="B26" s="1">
        <f t="shared" si="0"/>
        <v>2063.63</v>
      </c>
      <c r="C26" s="1">
        <f t="shared" si="1"/>
        <v>1978.62</v>
      </c>
      <c r="D26" s="1">
        <f t="shared" si="2"/>
        <v>85.01</v>
      </c>
      <c r="E26" s="89">
        <f t="shared" si="3"/>
        <v>1866.68</v>
      </c>
      <c r="F26">
        <f t="shared" si="7"/>
        <v>17</v>
      </c>
      <c r="G26" s="1">
        <f t="shared" si="4"/>
        <v>111.94</v>
      </c>
      <c r="H26" s="1">
        <f t="shared" si="5"/>
        <v>9.4499999999999993</v>
      </c>
      <c r="I26" s="1">
        <f t="shared" si="8"/>
        <v>121.39</v>
      </c>
    </row>
    <row r="27" spans="1:9" x14ac:dyDescent="0.2">
      <c r="A27" s="83">
        <f t="shared" si="6"/>
        <v>45966</v>
      </c>
      <c r="B27" s="1">
        <f t="shared" si="0"/>
        <v>1942.24</v>
      </c>
      <c r="C27" s="1">
        <f t="shared" si="1"/>
        <v>1866.68</v>
      </c>
      <c r="D27" s="1">
        <f t="shared" si="2"/>
        <v>75.56</v>
      </c>
      <c r="E27" s="89">
        <f t="shared" si="3"/>
        <v>1754.18</v>
      </c>
      <c r="F27">
        <f t="shared" si="7"/>
        <v>16</v>
      </c>
      <c r="G27" s="1">
        <f t="shared" si="4"/>
        <v>112.5</v>
      </c>
      <c r="H27" s="1">
        <f t="shared" si="5"/>
        <v>8.89</v>
      </c>
      <c r="I27" s="1">
        <f t="shared" si="8"/>
        <v>121.39</v>
      </c>
    </row>
    <row r="28" spans="1:9" x14ac:dyDescent="0.2">
      <c r="A28" s="83">
        <f t="shared" si="6"/>
        <v>45996</v>
      </c>
      <c r="B28" s="1">
        <f t="shared" si="0"/>
        <v>1820.85</v>
      </c>
      <c r="C28" s="1">
        <f t="shared" si="1"/>
        <v>1754.18</v>
      </c>
      <c r="D28" s="1">
        <f t="shared" si="2"/>
        <v>66.67</v>
      </c>
      <c r="E28" s="89">
        <f t="shared" si="3"/>
        <v>1641.12</v>
      </c>
      <c r="F28">
        <f t="shared" si="7"/>
        <v>15</v>
      </c>
      <c r="G28" s="1">
        <f t="shared" si="4"/>
        <v>113.06</v>
      </c>
      <c r="H28" s="1">
        <f t="shared" si="5"/>
        <v>8.33</v>
      </c>
      <c r="I28" s="1">
        <f t="shared" si="8"/>
        <v>121.39</v>
      </c>
    </row>
    <row r="29" spans="1:9" x14ac:dyDescent="0.2">
      <c r="A29" s="83">
        <f t="shared" si="6"/>
        <v>46026</v>
      </c>
      <c r="B29" s="1">
        <f t="shared" si="0"/>
        <v>1699.46</v>
      </c>
      <c r="C29" s="1">
        <f t="shared" si="1"/>
        <v>1641.12</v>
      </c>
      <c r="D29" s="1">
        <f t="shared" si="2"/>
        <v>58.34</v>
      </c>
      <c r="E29" s="89">
        <f t="shared" si="3"/>
        <v>1527.51</v>
      </c>
      <c r="F29">
        <f t="shared" si="7"/>
        <v>14</v>
      </c>
      <c r="G29" s="1">
        <f t="shared" si="4"/>
        <v>113.61</v>
      </c>
      <c r="H29" s="1">
        <f t="shared" si="5"/>
        <v>7.78</v>
      </c>
      <c r="I29" s="1">
        <f t="shared" si="8"/>
        <v>121.39</v>
      </c>
    </row>
    <row r="30" spans="1:9" x14ac:dyDescent="0.2">
      <c r="A30" s="83">
        <f t="shared" si="6"/>
        <v>46056</v>
      </c>
      <c r="B30" s="1">
        <f t="shared" si="0"/>
        <v>1578.07</v>
      </c>
      <c r="C30" s="1">
        <f t="shared" si="1"/>
        <v>1527.51</v>
      </c>
      <c r="D30" s="1">
        <f t="shared" si="2"/>
        <v>50.56</v>
      </c>
      <c r="E30" s="89">
        <f t="shared" si="3"/>
        <v>1413.34</v>
      </c>
      <c r="F30">
        <f t="shared" si="7"/>
        <v>13</v>
      </c>
      <c r="G30" s="1">
        <f t="shared" si="4"/>
        <v>114.17</v>
      </c>
      <c r="H30" s="1">
        <f t="shared" si="5"/>
        <v>7.22</v>
      </c>
      <c r="I30" s="1">
        <f t="shared" si="8"/>
        <v>121.39</v>
      </c>
    </row>
    <row r="31" spans="1:9" x14ac:dyDescent="0.2">
      <c r="A31" s="83">
        <f t="shared" si="6"/>
        <v>46086</v>
      </c>
      <c r="B31" s="1">
        <f t="shared" si="0"/>
        <v>1456.68</v>
      </c>
      <c r="C31" s="1">
        <f t="shared" si="1"/>
        <v>1413.34</v>
      </c>
      <c r="D31" s="1">
        <f t="shared" si="2"/>
        <v>43.34</v>
      </c>
      <c r="E31" s="89">
        <f t="shared" si="3"/>
        <v>1298.6199999999999</v>
      </c>
      <c r="F31">
        <f t="shared" si="7"/>
        <v>12</v>
      </c>
      <c r="G31" s="1">
        <f t="shared" si="4"/>
        <v>114.72</v>
      </c>
      <c r="H31" s="1">
        <f t="shared" si="5"/>
        <v>6.67</v>
      </c>
      <c r="I31" s="1">
        <f t="shared" si="8"/>
        <v>121.39</v>
      </c>
    </row>
    <row r="32" spans="1:9" x14ac:dyDescent="0.2">
      <c r="A32" s="83">
        <f t="shared" si="6"/>
        <v>46116</v>
      </c>
      <c r="B32" s="1">
        <f t="shared" si="0"/>
        <v>1335.29</v>
      </c>
      <c r="C32" s="1">
        <f t="shared" si="1"/>
        <v>1298.6199999999999</v>
      </c>
      <c r="D32" s="1">
        <f t="shared" si="2"/>
        <v>36.67</v>
      </c>
      <c r="E32" s="89">
        <f t="shared" si="3"/>
        <v>1183.3399999999999</v>
      </c>
      <c r="F32">
        <f t="shared" si="7"/>
        <v>11</v>
      </c>
      <c r="G32" s="1">
        <f t="shared" si="4"/>
        <v>115.28</v>
      </c>
      <c r="H32" s="1">
        <f t="shared" si="5"/>
        <v>6.11</v>
      </c>
      <c r="I32" s="1">
        <f t="shared" si="8"/>
        <v>121.39</v>
      </c>
    </row>
    <row r="33" spans="1:9" x14ac:dyDescent="0.2">
      <c r="A33" s="83">
        <f t="shared" si="6"/>
        <v>46146</v>
      </c>
      <c r="B33" s="1">
        <f t="shared" si="0"/>
        <v>1213.9000000000001</v>
      </c>
      <c r="C33" s="1">
        <f t="shared" si="1"/>
        <v>1183.3399999999999</v>
      </c>
      <c r="D33" s="1">
        <f t="shared" si="2"/>
        <v>30.56</v>
      </c>
      <c r="E33" s="89">
        <f t="shared" si="3"/>
        <v>1067.51</v>
      </c>
      <c r="F33">
        <f t="shared" si="7"/>
        <v>10</v>
      </c>
      <c r="G33" s="1">
        <f t="shared" si="4"/>
        <v>115.83</v>
      </c>
      <c r="H33" s="1">
        <f t="shared" si="5"/>
        <v>5.56</v>
      </c>
      <c r="I33" s="1">
        <f t="shared" si="8"/>
        <v>121.39</v>
      </c>
    </row>
    <row r="34" spans="1:9" x14ac:dyDescent="0.2">
      <c r="A34" s="83">
        <f t="shared" si="6"/>
        <v>46176</v>
      </c>
      <c r="B34" s="1">
        <f t="shared" si="0"/>
        <v>1092.51</v>
      </c>
      <c r="C34" s="1">
        <f t="shared" si="1"/>
        <v>1067.51</v>
      </c>
      <c r="D34" s="1">
        <f t="shared" si="2"/>
        <v>25</v>
      </c>
      <c r="E34" s="89">
        <f t="shared" si="3"/>
        <v>951.12</v>
      </c>
      <c r="F34">
        <f t="shared" si="7"/>
        <v>9</v>
      </c>
      <c r="G34" s="1">
        <f t="shared" si="4"/>
        <v>116.39</v>
      </c>
      <c r="H34" s="1">
        <f t="shared" si="5"/>
        <v>5</v>
      </c>
      <c r="I34" s="1">
        <f t="shared" si="8"/>
        <v>121.39</v>
      </c>
    </row>
    <row r="35" spans="1:9" x14ac:dyDescent="0.2">
      <c r="A35" s="83">
        <f t="shared" si="6"/>
        <v>46206</v>
      </c>
      <c r="B35" s="1">
        <f t="shared" si="0"/>
        <v>971.12</v>
      </c>
      <c r="C35" s="1">
        <f t="shared" si="1"/>
        <v>951.12</v>
      </c>
      <c r="D35" s="1">
        <f t="shared" si="2"/>
        <v>20</v>
      </c>
      <c r="E35" s="89">
        <f t="shared" si="3"/>
        <v>834.17</v>
      </c>
      <c r="F35">
        <f t="shared" si="7"/>
        <v>8</v>
      </c>
      <c r="G35" s="1">
        <f t="shared" si="4"/>
        <v>116.95</v>
      </c>
      <c r="H35" s="1">
        <f t="shared" si="5"/>
        <v>4.4400000000000004</v>
      </c>
      <c r="I35" s="1">
        <f t="shared" si="8"/>
        <v>121.39</v>
      </c>
    </row>
    <row r="36" spans="1:9" x14ac:dyDescent="0.2">
      <c r="A36" s="83">
        <f t="shared" si="6"/>
        <v>46236</v>
      </c>
      <c r="B36" s="1">
        <f t="shared" si="0"/>
        <v>849.73</v>
      </c>
      <c r="C36" s="1">
        <f t="shared" si="1"/>
        <v>834.17</v>
      </c>
      <c r="D36" s="1">
        <f t="shared" si="2"/>
        <v>15.56</v>
      </c>
      <c r="E36" s="89">
        <f t="shared" si="3"/>
        <v>716.67</v>
      </c>
      <c r="F36">
        <f t="shared" si="7"/>
        <v>7</v>
      </c>
      <c r="G36" s="1">
        <f t="shared" si="4"/>
        <v>117.5</v>
      </c>
      <c r="H36" s="1">
        <f t="shared" si="5"/>
        <v>3.89</v>
      </c>
      <c r="I36" s="1">
        <f t="shared" si="8"/>
        <v>121.39</v>
      </c>
    </row>
    <row r="37" spans="1:9" x14ac:dyDescent="0.2">
      <c r="A37" s="83">
        <f t="shared" si="6"/>
        <v>46266</v>
      </c>
      <c r="B37" s="1">
        <f t="shared" si="0"/>
        <v>728.34</v>
      </c>
      <c r="C37" s="1">
        <f t="shared" si="1"/>
        <v>716.67</v>
      </c>
      <c r="D37" s="1">
        <f t="shared" si="2"/>
        <v>11.67</v>
      </c>
      <c r="E37" s="89">
        <f t="shared" si="3"/>
        <v>598.61</v>
      </c>
      <c r="F37">
        <f t="shared" si="7"/>
        <v>6</v>
      </c>
      <c r="G37" s="1">
        <f t="shared" si="4"/>
        <v>118.06</v>
      </c>
      <c r="H37" s="1">
        <f t="shared" si="5"/>
        <v>3.33</v>
      </c>
      <c r="I37" s="1">
        <f t="shared" si="8"/>
        <v>121.39</v>
      </c>
    </row>
    <row r="38" spans="1:9" x14ac:dyDescent="0.2">
      <c r="A38" s="83">
        <f t="shared" si="6"/>
        <v>46296</v>
      </c>
      <c r="B38" s="1">
        <f t="shared" si="0"/>
        <v>606.95000000000005</v>
      </c>
      <c r="C38" s="1">
        <f t="shared" si="1"/>
        <v>598.61</v>
      </c>
      <c r="D38" s="1">
        <f t="shared" si="2"/>
        <v>8.34</v>
      </c>
      <c r="E38" s="89">
        <f>+C38-G38</f>
        <v>480</v>
      </c>
      <c r="F38">
        <f t="shared" si="7"/>
        <v>5</v>
      </c>
      <c r="G38" s="1">
        <f>I38-H38</f>
        <v>118.61</v>
      </c>
      <c r="H38" s="1">
        <f>ROUND($D$6*F38/$F$5,2)</f>
        <v>2.78</v>
      </c>
      <c r="I38" s="1">
        <f t="shared" si="8"/>
        <v>121.39</v>
      </c>
    </row>
    <row r="39" spans="1:9" x14ac:dyDescent="0.2">
      <c r="A39" s="83">
        <f t="shared" si="6"/>
        <v>46326</v>
      </c>
      <c r="B39" s="1">
        <f>+C39+D39</f>
        <v>485.56</v>
      </c>
      <c r="C39" s="1">
        <f>+E38</f>
        <v>480</v>
      </c>
      <c r="D39" s="1">
        <f>+D38-H38</f>
        <v>5.56</v>
      </c>
      <c r="E39" s="89">
        <f>+C39-G39</f>
        <v>360.83</v>
      </c>
      <c r="F39">
        <f t="shared" si="7"/>
        <v>4</v>
      </c>
      <c r="G39" s="1">
        <f>I39-H39</f>
        <v>119.17</v>
      </c>
      <c r="H39" s="1">
        <f>ROUND($D$6*F39/$F$5,2)</f>
        <v>2.2200000000000002</v>
      </c>
      <c r="I39" s="1">
        <f t="shared" si="8"/>
        <v>121.39</v>
      </c>
    </row>
    <row r="40" spans="1:9" x14ac:dyDescent="0.2">
      <c r="A40" s="83">
        <f>A39+35</f>
        <v>46361</v>
      </c>
      <c r="B40" s="1">
        <f>+C40+D40</f>
        <v>364.17</v>
      </c>
      <c r="C40" s="1">
        <f>+E39</f>
        <v>360.83</v>
      </c>
      <c r="D40" s="1">
        <f>+D39-H39</f>
        <v>3.34</v>
      </c>
      <c r="E40" s="89">
        <f>+C40-G40</f>
        <v>241.11</v>
      </c>
      <c r="F40">
        <f t="shared" si="7"/>
        <v>3</v>
      </c>
      <c r="G40" s="1">
        <f>I40-H40</f>
        <v>119.72</v>
      </c>
      <c r="H40" s="1">
        <f>ROUND($D$6*F40/$F$5,2)</f>
        <v>1.67</v>
      </c>
      <c r="I40" s="1">
        <f t="shared" si="8"/>
        <v>121.39</v>
      </c>
    </row>
    <row r="41" spans="1:9" x14ac:dyDescent="0.2">
      <c r="A41" s="83">
        <f t="shared" si="6"/>
        <v>46391</v>
      </c>
      <c r="B41" s="1">
        <f>+C41+D41</f>
        <v>242.22</v>
      </c>
      <c r="C41" s="1">
        <f>+E40</f>
        <v>241.11</v>
      </c>
      <c r="D41" s="1">
        <f>+H41</f>
        <v>1.1100000000000001</v>
      </c>
      <c r="E41" s="89">
        <f>+C41-G41</f>
        <v>120.83</v>
      </c>
      <c r="F41">
        <f t="shared" si="7"/>
        <v>2</v>
      </c>
      <c r="G41" s="1">
        <f>I41-H41</f>
        <v>120.28</v>
      </c>
      <c r="H41" s="1">
        <f>ROUND($D$6*F41/$F$5,2)</f>
        <v>1.1100000000000001</v>
      </c>
      <c r="I41" s="1">
        <f t="shared" si="8"/>
        <v>121.39</v>
      </c>
    </row>
    <row r="42" spans="1:9" x14ac:dyDescent="0.2">
      <c r="A42" s="83">
        <f t="shared" si="6"/>
        <v>46421</v>
      </c>
      <c r="B42" s="1">
        <f>+C42+D42</f>
        <v>121.39</v>
      </c>
      <c r="C42" s="1">
        <f>+E41</f>
        <v>120.83</v>
      </c>
      <c r="D42" s="1">
        <f>+H42</f>
        <v>0.56000000000000005</v>
      </c>
      <c r="E42" s="89">
        <f>+C42-G42</f>
        <v>0</v>
      </c>
      <c r="F42">
        <f t="shared" si="7"/>
        <v>1</v>
      </c>
      <c r="G42" s="1">
        <f>I42-H42</f>
        <v>120.83</v>
      </c>
      <c r="H42" s="1">
        <f>ROUND($D$6*F42/$F$5,2)</f>
        <v>0.56000000000000005</v>
      </c>
      <c r="I42" s="1">
        <f t="shared" si="8"/>
        <v>121.39</v>
      </c>
    </row>
  </sheetData>
  <mergeCells count="1">
    <mergeCell ref="C4:D4"/>
  </mergeCells>
  <pageMargins left="0.75" right="0.75" top="1" bottom="1" header="0.5" footer="0.5"/>
  <pageSetup paperSize="9" scale="8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F0307-67C6-47A8-B2CC-89134B0E7665}">
  <sheetPr>
    <pageSetUpPr fitToPage="1"/>
  </sheetPr>
  <dimension ref="A1:I42"/>
  <sheetViews>
    <sheetView showGridLines="0" tabSelected="1" workbookViewId="0">
      <selection activeCell="K15" sqref="K15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125</v>
      </c>
      <c r="E1" s="33" t="s">
        <v>42</v>
      </c>
      <c r="F1" s="33"/>
      <c r="G1" s="85" t="s">
        <v>55</v>
      </c>
      <c r="H1" s="58">
        <f>12*(RATE(F7,-I7,C7))</f>
        <v>5.8400000000000001E-2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SUM(F6:F42)</f>
        <v>666</v>
      </c>
      <c r="G5" s="87" t="s">
        <v>24</v>
      </c>
      <c r="H5" s="87" t="s">
        <v>10</v>
      </c>
      <c r="I5" s="87" t="s">
        <v>14</v>
      </c>
    </row>
    <row r="6" spans="1:9" x14ac:dyDescent="0.2">
      <c r="A6" s="83">
        <v>45337</v>
      </c>
      <c r="B6" s="1">
        <f>121.39*36</f>
        <v>4370.04</v>
      </c>
      <c r="C6" s="1">
        <f>+D6+E6</f>
        <v>4370.04</v>
      </c>
      <c r="D6" s="1">
        <v>370.04</v>
      </c>
      <c r="E6" s="89">
        <v>4000</v>
      </c>
      <c r="G6" s="1"/>
      <c r="H6" s="1"/>
      <c r="I6" s="1"/>
    </row>
    <row r="7" spans="1:9" x14ac:dyDescent="0.2">
      <c r="A7" s="83">
        <f>A6+0</f>
        <v>45337</v>
      </c>
      <c r="B7" s="1">
        <f t="shared" ref="B7:B38" si="0">+C7+D7</f>
        <v>4370.04</v>
      </c>
      <c r="C7" s="1">
        <f t="shared" ref="C7:C38" si="1">+E6</f>
        <v>4000</v>
      </c>
      <c r="D7" s="1">
        <f t="shared" ref="D7:D38" si="2">+D6-H6</f>
        <v>370.04</v>
      </c>
      <c r="E7" s="89">
        <f t="shared" ref="E7:E37" si="3">+C7-G7</f>
        <v>3898.61</v>
      </c>
      <c r="F7">
        <v>36</v>
      </c>
      <c r="G7" s="1">
        <f t="shared" ref="G7:G37" si="4">I7-H7</f>
        <v>101.39</v>
      </c>
      <c r="H7" s="1">
        <f t="shared" ref="H7:H37" si="5">ROUND($D$6*F7/$F$5,2)</f>
        <v>20</v>
      </c>
      <c r="I7" s="1">
        <v>121.39</v>
      </c>
    </row>
    <row r="8" spans="1:9" x14ac:dyDescent="0.2">
      <c r="A8" s="83">
        <f t="shared" ref="A8:A42" si="6">A7+30</f>
        <v>45367</v>
      </c>
      <c r="B8" s="1">
        <f t="shared" si="0"/>
        <v>4248.6499999999996</v>
      </c>
      <c r="C8" s="1">
        <f t="shared" si="1"/>
        <v>3898.61</v>
      </c>
      <c r="D8" s="1">
        <f t="shared" si="2"/>
        <v>350.04</v>
      </c>
      <c r="E8" s="89">
        <f t="shared" si="3"/>
        <v>3796.67</v>
      </c>
      <c r="F8">
        <f t="shared" ref="F8:F42" si="7">F7-1</f>
        <v>35</v>
      </c>
      <c r="G8" s="1">
        <f t="shared" si="4"/>
        <v>101.94</v>
      </c>
      <c r="H8" s="1">
        <f t="shared" si="5"/>
        <v>19.45</v>
      </c>
      <c r="I8" s="1">
        <f t="shared" ref="I8:I42" si="8">I7</f>
        <v>121.39</v>
      </c>
    </row>
    <row r="9" spans="1:9" x14ac:dyDescent="0.2">
      <c r="A9" s="83">
        <f t="shared" si="6"/>
        <v>45397</v>
      </c>
      <c r="B9" s="1">
        <f t="shared" si="0"/>
        <v>4127.26</v>
      </c>
      <c r="C9" s="1">
        <f t="shared" si="1"/>
        <v>3796.67</v>
      </c>
      <c r="D9" s="1">
        <f t="shared" si="2"/>
        <v>330.59</v>
      </c>
      <c r="E9" s="89">
        <f t="shared" si="3"/>
        <v>3694.17</v>
      </c>
      <c r="F9">
        <f t="shared" si="7"/>
        <v>34</v>
      </c>
      <c r="G9" s="1">
        <f t="shared" si="4"/>
        <v>102.5</v>
      </c>
      <c r="H9" s="1">
        <f t="shared" si="5"/>
        <v>18.89</v>
      </c>
      <c r="I9" s="1">
        <f t="shared" si="8"/>
        <v>121.39</v>
      </c>
    </row>
    <row r="10" spans="1:9" x14ac:dyDescent="0.2">
      <c r="A10" s="83">
        <f t="shared" si="6"/>
        <v>45427</v>
      </c>
      <c r="B10" s="1">
        <f t="shared" si="0"/>
        <v>4005.87</v>
      </c>
      <c r="C10" s="1">
        <f t="shared" si="1"/>
        <v>3694.17</v>
      </c>
      <c r="D10" s="1">
        <f t="shared" si="2"/>
        <v>311.7</v>
      </c>
      <c r="E10" s="89">
        <f t="shared" si="3"/>
        <v>3591.12</v>
      </c>
      <c r="F10">
        <f t="shared" si="7"/>
        <v>33</v>
      </c>
      <c r="G10" s="1">
        <f t="shared" si="4"/>
        <v>103.05</v>
      </c>
      <c r="H10" s="1">
        <f t="shared" si="5"/>
        <v>18.34</v>
      </c>
      <c r="I10" s="1">
        <f t="shared" si="8"/>
        <v>121.39</v>
      </c>
    </row>
    <row r="11" spans="1:9" x14ac:dyDescent="0.2">
      <c r="A11" s="83">
        <f t="shared" si="6"/>
        <v>45457</v>
      </c>
      <c r="B11" s="1">
        <f t="shared" si="0"/>
        <v>3884.48</v>
      </c>
      <c r="C11" s="1">
        <f t="shared" si="1"/>
        <v>3591.12</v>
      </c>
      <c r="D11" s="1">
        <f t="shared" si="2"/>
        <v>293.36</v>
      </c>
      <c r="E11" s="89">
        <f t="shared" si="3"/>
        <v>3487.51</v>
      </c>
      <c r="F11">
        <f t="shared" si="7"/>
        <v>32</v>
      </c>
      <c r="G11" s="1">
        <f t="shared" si="4"/>
        <v>103.61</v>
      </c>
      <c r="H11" s="1">
        <f t="shared" si="5"/>
        <v>17.78</v>
      </c>
      <c r="I11" s="1">
        <f t="shared" si="8"/>
        <v>121.39</v>
      </c>
    </row>
    <row r="12" spans="1:9" x14ac:dyDescent="0.2">
      <c r="A12" s="83">
        <f t="shared" si="6"/>
        <v>45487</v>
      </c>
      <c r="B12" s="1">
        <f t="shared" si="0"/>
        <v>3763.09</v>
      </c>
      <c r="C12" s="1">
        <f t="shared" si="1"/>
        <v>3487.51</v>
      </c>
      <c r="D12" s="1">
        <f t="shared" si="2"/>
        <v>275.58</v>
      </c>
      <c r="E12" s="89">
        <f t="shared" si="3"/>
        <v>3383.34</v>
      </c>
      <c r="F12">
        <f t="shared" si="7"/>
        <v>31</v>
      </c>
      <c r="G12" s="1">
        <f t="shared" si="4"/>
        <v>104.17</v>
      </c>
      <c r="H12" s="1">
        <f t="shared" si="5"/>
        <v>17.22</v>
      </c>
      <c r="I12" s="1">
        <f t="shared" si="8"/>
        <v>121.39</v>
      </c>
    </row>
    <row r="13" spans="1:9" x14ac:dyDescent="0.2">
      <c r="A13" s="83">
        <f t="shared" si="6"/>
        <v>45517</v>
      </c>
      <c r="B13" s="1">
        <f t="shared" si="0"/>
        <v>3641.7</v>
      </c>
      <c r="C13" s="1">
        <f t="shared" si="1"/>
        <v>3383.34</v>
      </c>
      <c r="D13" s="1">
        <f t="shared" si="2"/>
        <v>258.36</v>
      </c>
      <c r="E13" s="89">
        <f t="shared" si="3"/>
        <v>3278.62</v>
      </c>
      <c r="F13">
        <f t="shared" si="7"/>
        <v>30</v>
      </c>
      <c r="G13" s="1">
        <f t="shared" si="4"/>
        <v>104.72</v>
      </c>
      <c r="H13" s="1">
        <f t="shared" si="5"/>
        <v>16.670000000000002</v>
      </c>
      <c r="I13" s="1">
        <f t="shared" si="8"/>
        <v>121.39</v>
      </c>
    </row>
    <row r="14" spans="1:9" x14ac:dyDescent="0.2">
      <c r="A14" s="83">
        <f t="shared" si="6"/>
        <v>45547</v>
      </c>
      <c r="B14" s="1">
        <f t="shared" si="0"/>
        <v>3520.31</v>
      </c>
      <c r="C14" s="1">
        <f t="shared" si="1"/>
        <v>3278.62</v>
      </c>
      <c r="D14" s="1">
        <f t="shared" si="2"/>
        <v>241.69</v>
      </c>
      <c r="E14" s="89">
        <f t="shared" si="3"/>
        <v>3173.34</v>
      </c>
      <c r="F14">
        <f t="shared" si="7"/>
        <v>29</v>
      </c>
      <c r="G14" s="1">
        <f t="shared" si="4"/>
        <v>105.28</v>
      </c>
      <c r="H14" s="1">
        <f t="shared" si="5"/>
        <v>16.11</v>
      </c>
      <c r="I14" s="1">
        <f t="shared" si="8"/>
        <v>121.39</v>
      </c>
    </row>
    <row r="15" spans="1:9" x14ac:dyDescent="0.2">
      <c r="A15" s="83">
        <f t="shared" si="6"/>
        <v>45577</v>
      </c>
      <c r="B15" s="1">
        <f t="shared" si="0"/>
        <v>3398.92</v>
      </c>
      <c r="C15" s="1">
        <f t="shared" si="1"/>
        <v>3173.34</v>
      </c>
      <c r="D15" s="1">
        <f t="shared" si="2"/>
        <v>225.58</v>
      </c>
      <c r="E15" s="89">
        <f t="shared" si="3"/>
        <v>3067.51</v>
      </c>
      <c r="F15">
        <f t="shared" si="7"/>
        <v>28</v>
      </c>
      <c r="G15" s="1">
        <f t="shared" si="4"/>
        <v>105.83</v>
      </c>
      <c r="H15" s="1">
        <f t="shared" si="5"/>
        <v>15.56</v>
      </c>
      <c r="I15" s="1">
        <f t="shared" si="8"/>
        <v>121.39</v>
      </c>
    </row>
    <row r="16" spans="1:9" x14ac:dyDescent="0.2">
      <c r="A16" s="83">
        <f t="shared" si="6"/>
        <v>45607</v>
      </c>
      <c r="B16" s="1">
        <f t="shared" si="0"/>
        <v>3277.53</v>
      </c>
      <c r="C16" s="1">
        <f t="shared" si="1"/>
        <v>3067.51</v>
      </c>
      <c r="D16" s="1">
        <f t="shared" si="2"/>
        <v>210.02</v>
      </c>
      <c r="E16" s="89">
        <f t="shared" si="3"/>
        <v>2961.12</v>
      </c>
      <c r="F16">
        <f t="shared" si="7"/>
        <v>27</v>
      </c>
      <c r="G16" s="1">
        <f t="shared" si="4"/>
        <v>106.39</v>
      </c>
      <c r="H16" s="1">
        <f t="shared" si="5"/>
        <v>15</v>
      </c>
      <c r="I16" s="1">
        <f t="shared" si="8"/>
        <v>121.39</v>
      </c>
    </row>
    <row r="17" spans="1:9" x14ac:dyDescent="0.2">
      <c r="A17" s="83">
        <f t="shared" si="6"/>
        <v>45637</v>
      </c>
      <c r="B17" s="1">
        <f t="shared" si="0"/>
        <v>3156.14</v>
      </c>
      <c r="C17" s="1">
        <f t="shared" si="1"/>
        <v>2961.12</v>
      </c>
      <c r="D17" s="1">
        <f t="shared" si="2"/>
        <v>195.02</v>
      </c>
      <c r="E17" s="89">
        <f t="shared" si="3"/>
        <v>2854.18</v>
      </c>
      <c r="F17">
        <f t="shared" si="7"/>
        <v>26</v>
      </c>
      <c r="G17" s="1">
        <f t="shared" si="4"/>
        <v>106.94</v>
      </c>
      <c r="H17" s="1">
        <f t="shared" si="5"/>
        <v>14.45</v>
      </c>
      <c r="I17" s="1">
        <f t="shared" si="8"/>
        <v>121.39</v>
      </c>
    </row>
    <row r="18" spans="1:9" x14ac:dyDescent="0.2">
      <c r="A18" s="83">
        <f t="shared" si="6"/>
        <v>45667</v>
      </c>
      <c r="B18" s="1">
        <f t="shared" si="0"/>
        <v>3034.75</v>
      </c>
      <c r="C18" s="1">
        <f t="shared" si="1"/>
        <v>2854.18</v>
      </c>
      <c r="D18" s="1">
        <f t="shared" si="2"/>
        <v>180.57</v>
      </c>
      <c r="E18" s="89">
        <f t="shared" si="3"/>
        <v>2746.68</v>
      </c>
      <c r="F18">
        <f t="shared" si="7"/>
        <v>25</v>
      </c>
      <c r="G18" s="1">
        <f t="shared" si="4"/>
        <v>107.5</v>
      </c>
      <c r="H18" s="1">
        <f t="shared" si="5"/>
        <v>13.89</v>
      </c>
      <c r="I18" s="1">
        <f t="shared" si="8"/>
        <v>121.39</v>
      </c>
    </row>
    <row r="19" spans="1:9" x14ac:dyDescent="0.2">
      <c r="A19" s="83">
        <f t="shared" si="6"/>
        <v>45697</v>
      </c>
      <c r="B19" s="1">
        <f t="shared" si="0"/>
        <v>2913.36</v>
      </c>
      <c r="C19" s="1">
        <f t="shared" si="1"/>
        <v>2746.68</v>
      </c>
      <c r="D19" s="1">
        <f t="shared" si="2"/>
        <v>166.68</v>
      </c>
      <c r="E19" s="89">
        <f t="shared" si="3"/>
        <v>2638.62</v>
      </c>
      <c r="F19">
        <f t="shared" si="7"/>
        <v>24</v>
      </c>
      <c r="G19" s="1">
        <f t="shared" si="4"/>
        <v>108.06</v>
      </c>
      <c r="H19" s="1">
        <f t="shared" si="5"/>
        <v>13.33</v>
      </c>
      <c r="I19" s="1">
        <f t="shared" si="8"/>
        <v>121.39</v>
      </c>
    </row>
    <row r="20" spans="1:9" x14ac:dyDescent="0.2">
      <c r="A20" s="83">
        <f t="shared" si="6"/>
        <v>45727</v>
      </c>
      <c r="B20" s="1">
        <f t="shared" si="0"/>
        <v>2791.97</v>
      </c>
      <c r="C20" s="1">
        <f t="shared" si="1"/>
        <v>2638.62</v>
      </c>
      <c r="D20" s="1">
        <f t="shared" si="2"/>
        <v>153.35</v>
      </c>
      <c r="E20" s="89">
        <f t="shared" si="3"/>
        <v>2530.0100000000002</v>
      </c>
      <c r="F20">
        <f t="shared" si="7"/>
        <v>23</v>
      </c>
      <c r="G20" s="1">
        <f t="shared" si="4"/>
        <v>108.61</v>
      </c>
      <c r="H20" s="1">
        <f t="shared" si="5"/>
        <v>12.78</v>
      </c>
      <c r="I20" s="1">
        <f t="shared" si="8"/>
        <v>121.39</v>
      </c>
    </row>
    <row r="21" spans="1:9" x14ac:dyDescent="0.2">
      <c r="A21" s="83">
        <f t="shared" si="6"/>
        <v>45757</v>
      </c>
      <c r="B21" s="1">
        <f t="shared" si="0"/>
        <v>2670.58</v>
      </c>
      <c r="C21" s="1">
        <f t="shared" si="1"/>
        <v>2530.0100000000002</v>
      </c>
      <c r="D21" s="1">
        <f t="shared" si="2"/>
        <v>140.57</v>
      </c>
      <c r="E21" s="89">
        <f t="shared" si="3"/>
        <v>2420.84</v>
      </c>
      <c r="F21">
        <f t="shared" si="7"/>
        <v>22</v>
      </c>
      <c r="G21" s="1">
        <f t="shared" si="4"/>
        <v>109.17</v>
      </c>
      <c r="H21" s="1">
        <f t="shared" si="5"/>
        <v>12.22</v>
      </c>
      <c r="I21" s="1">
        <f t="shared" si="8"/>
        <v>121.39</v>
      </c>
    </row>
    <row r="22" spans="1:9" x14ac:dyDescent="0.2">
      <c r="A22" s="83">
        <f t="shared" si="6"/>
        <v>45787</v>
      </c>
      <c r="B22" s="1">
        <f t="shared" si="0"/>
        <v>2549.19</v>
      </c>
      <c r="C22" s="1">
        <f t="shared" si="1"/>
        <v>2420.84</v>
      </c>
      <c r="D22" s="1">
        <f t="shared" si="2"/>
        <v>128.35</v>
      </c>
      <c r="E22" s="89">
        <f t="shared" si="3"/>
        <v>2311.12</v>
      </c>
      <c r="F22">
        <f t="shared" si="7"/>
        <v>21</v>
      </c>
      <c r="G22" s="1">
        <f t="shared" si="4"/>
        <v>109.72</v>
      </c>
      <c r="H22" s="1">
        <f t="shared" si="5"/>
        <v>11.67</v>
      </c>
      <c r="I22" s="1">
        <f t="shared" si="8"/>
        <v>121.39</v>
      </c>
    </row>
    <row r="23" spans="1:9" x14ac:dyDescent="0.2">
      <c r="A23" s="83">
        <f t="shared" si="6"/>
        <v>45817</v>
      </c>
      <c r="B23" s="1">
        <f t="shared" si="0"/>
        <v>2427.8000000000002</v>
      </c>
      <c r="C23" s="1">
        <f t="shared" si="1"/>
        <v>2311.12</v>
      </c>
      <c r="D23" s="1">
        <f t="shared" si="2"/>
        <v>116.68</v>
      </c>
      <c r="E23" s="89">
        <f t="shared" si="3"/>
        <v>2200.84</v>
      </c>
      <c r="F23">
        <f t="shared" si="7"/>
        <v>20</v>
      </c>
      <c r="G23" s="1">
        <f t="shared" si="4"/>
        <v>110.28</v>
      </c>
      <c r="H23" s="1">
        <f t="shared" si="5"/>
        <v>11.11</v>
      </c>
      <c r="I23" s="1">
        <f t="shared" si="8"/>
        <v>121.39</v>
      </c>
    </row>
    <row r="24" spans="1:9" x14ac:dyDescent="0.2">
      <c r="A24" s="83">
        <f t="shared" si="6"/>
        <v>45847</v>
      </c>
      <c r="B24" s="1">
        <f t="shared" si="0"/>
        <v>2306.41</v>
      </c>
      <c r="C24" s="1">
        <f t="shared" si="1"/>
        <v>2200.84</v>
      </c>
      <c r="D24" s="1">
        <f t="shared" si="2"/>
        <v>105.57</v>
      </c>
      <c r="E24" s="89">
        <f t="shared" si="3"/>
        <v>2090.0100000000002</v>
      </c>
      <c r="F24">
        <f t="shared" si="7"/>
        <v>19</v>
      </c>
      <c r="G24" s="1">
        <f t="shared" si="4"/>
        <v>110.83</v>
      </c>
      <c r="H24" s="1">
        <f t="shared" si="5"/>
        <v>10.56</v>
      </c>
      <c r="I24" s="1">
        <f t="shared" si="8"/>
        <v>121.39</v>
      </c>
    </row>
    <row r="25" spans="1:9" x14ac:dyDescent="0.2">
      <c r="A25" s="83">
        <f t="shared" si="6"/>
        <v>45877</v>
      </c>
      <c r="B25" s="1">
        <f t="shared" si="0"/>
        <v>2185.02</v>
      </c>
      <c r="C25" s="1">
        <f t="shared" si="1"/>
        <v>2090.0100000000002</v>
      </c>
      <c r="D25" s="1">
        <f t="shared" si="2"/>
        <v>95.01</v>
      </c>
      <c r="E25" s="89">
        <f t="shared" si="3"/>
        <v>1978.62</v>
      </c>
      <c r="F25">
        <f t="shared" si="7"/>
        <v>18</v>
      </c>
      <c r="G25" s="1">
        <f t="shared" si="4"/>
        <v>111.39</v>
      </c>
      <c r="H25" s="1">
        <f t="shared" si="5"/>
        <v>10</v>
      </c>
      <c r="I25" s="1">
        <f t="shared" si="8"/>
        <v>121.39</v>
      </c>
    </row>
    <row r="26" spans="1:9" x14ac:dyDescent="0.2">
      <c r="A26" s="83">
        <f t="shared" si="6"/>
        <v>45907</v>
      </c>
      <c r="B26" s="1">
        <f t="shared" si="0"/>
        <v>2063.63</v>
      </c>
      <c r="C26" s="1">
        <f t="shared" si="1"/>
        <v>1978.62</v>
      </c>
      <c r="D26" s="1">
        <f t="shared" si="2"/>
        <v>85.01</v>
      </c>
      <c r="E26" s="89">
        <f t="shared" si="3"/>
        <v>1866.68</v>
      </c>
      <c r="F26">
        <f t="shared" si="7"/>
        <v>17</v>
      </c>
      <c r="G26" s="1">
        <f t="shared" si="4"/>
        <v>111.94</v>
      </c>
      <c r="H26" s="1">
        <f t="shared" si="5"/>
        <v>9.4499999999999993</v>
      </c>
      <c r="I26" s="1">
        <f t="shared" si="8"/>
        <v>121.39</v>
      </c>
    </row>
    <row r="27" spans="1:9" x14ac:dyDescent="0.2">
      <c r="A27" s="83">
        <f t="shared" si="6"/>
        <v>45937</v>
      </c>
      <c r="B27" s="1">
        <f t="shared" si="0"/>
        <v>1942.24</v>
      </c>
      <c r="C27" s="1">
        <f t="shared" si="1"/>
        <v>1866.68</v>
      </c>
      <c r="D27" s="1">
        <f t="shared" si="2"/>
        <v>75.56</v>
      </c>
      <c r="E27" s="89">
        <f t="shared" si="3"/>
        <v>1754.18</v>
      </c>
      <c r="F27">
        <f t="shared" si="7"/>
        <v>16</v>
      </c>
      <c r="G27" s="1">
        <f t="shared" si="4"/>
        <v>112.5</v>
      </c>
      <c r="H27" s="1">
        <f t="shared" si="5"/>
        <v>8.89</v>
      </c>
      <c r="I27" s="1">
        <f t="shared" si="8"/>
        <v>121.39</v>
      </c>
    </row>
    <row r="28" spans="1:9" x14ac:dyDescent="0.2">
      <c r="A28" s="83">
        <f t="shared" si="6"/>
        <v>45967</v>
      </c>
      <c r="B28" s="1">
        <f t="shared" si="0"/>
        <v>1820.85</v>
      </c>
      <c r="C28" s="1">
        <f t="shared" si="1"/>
        <v>1754.18</v>
      </c>
      <c r="D28" s="1">
        <f t="shared" si="2"/>
        <v>66.67</v>
      </c>
      <c r="E28" s="89">
        <f t="shared" si="3"/>
        <v>1641.12</v>
      </c>
      <c r="F28">
        <f t="shared" si="7"/>
        <v>15</v>
      </c>
      <c r="G28" s="1">
        <f t="shared" si="4"/>
        <v>113.06</v>
      </c>
      <c r="H28" s="1">
        <f t="shared" si="5"/>
        <v>8.33</v>
      </c>
      <c r="I28" s="1">
        <f t="shared" si="8"/>
        <v>121.39</v>
      </c>
    </row>
    <row r="29" spans="1:9" x14ac:dyDescent="0.2">
      <c r="A29" s="83">
        <f t="shared" si="6"/>
        <v>45997</v>
      </c>
      <c r="B29" s="1">
        <f t="shared" si="0"/>
        <v>1699.46</v>
      </c>
      <c r="C29" s="1">
        <f t="shared" si="1"/>
        <v>1641.12</v>
      </c>
      <c r="D29" s="1">
        <f t="shared" si="2"/>
        <v>58.34</v>
      </c>
      <c r="E29" s="89">
        <f t="shared" si="3"/>
        <v>1527.51</v>
      </c>
      <c r="F29">
        <f t="shared" si="7"/>
        <v>14</v>
      </c>
      <c r="G29" s="1">
        <f t="shared" si="4"/>
        <v>113.61</v>
      </c>
      <c r="H29" s="1">
        <f t="shared" si="5"/>
        <v>7.78</v>
      </c>
      <c r="I29" s="1">
        <f t="shared" si="8"/>
        <v>121.39</v>
      </c>
    </row>
    <row r="30" spans="1:9" x14ac:dyDescent="0.2">
      <c r="A30" s="83">
        <f t="shared" si="6"/>
        <v>46027</v>
      </c>
      <c r="B30" s="1">
        <f t="shared" si="0"/>
        <v>1578.07</v>
      </c>
      <c r="C30" s="1">
        <f t="shared" si="1"/>
        <v>1527.51</v>
      </c>
      <c r="D30" s="1">
        <f t="shared" si="2"/>
        <v>50.56</v>
      </c>
      <c r="E30" s="89">
        <f t="shared" si="3"/>
        <v>1413.34</v>
      </c>
      <c r="F30">
        <f t="shared" si="7"/>
        <v>13</v>
      </c>
      <c r="G30" s="1">
        <f t="shared" si="4"/>
        <v>114.17</v>
      </c>
      <c r="H30" s="1">
        <f t="shared" si="5"/>
        <v>7.22</v>
      </c>
      <c r="I30" s="1">
        <f t="shared" si="8"/>
        <v>121.39</v>
      </c>
    </row>
    <row r="31" spans="1:9" x14ac:dyDescent="0.2">
      <c r="A31" s="83">
        <f t="shared" si="6"/>
        <v>46057</v>
      </c>
      <c r="B31" s="1">
        <f t="shared" si="0"/>
        <v>1456.68</v>
      </c>
      <c r="C31" s="1">
        <f t="shared" si="1"/>
        <v>1413.34</v>
      </c>
      <c r="D31" s="1">
        <f t="shared" si="2"/>
        <v>43.34</v>
      </c>
      <c r="E31" s="89">
        <f t="shared" si="3"/>
        <v>1298.6199999999999</v>
      </c>
      <c r="F31">
        <f t="shared" si="7"/>
        <v>12</v>
      </c>
      <c r="G31" s="1">
        <f t="shared" si="4"/>
        <v>114.72</v>
      </c>
      <c r="H31" s="1">
        <f t="shared" si="5"/>
        <v>6.67</v>
      </c>
      <c r="I31" s="1">
        <f t="shared" si="8"/>
        <v>121.39</v>
      </c>
    </row>
    <row r="32" spans="1:9" x14ac:dyDescent="0.2">
      <c r="A32" s="83">
        <f t="shared" si="6"/>
        <v>46087</v>
      </c>
      <c r="B32" s="1">
        <f t="shared" si="0"/>
        <v>1335.29</v>
      </c>
      <c r="C32" s="1">
        <f t="shared" si="1"/>
        <v>1298.6199999999999</v>
      </c>
      <c r="D32" s="1">
        <f t="shared" si="2"/>
        <v>36.67</v>
      </c>
      <c r="E32" s="89">
        <f t="shared" si="3"/>
        <v>1183.3399999999999</v>
      </c>
      <c r="F32">
        <f t="shared" si="7"/>
        <v>11</v>
      </c>
      <c r="G32" s="1">
        <f t="shared" si="4"/>
        <v>115.28</v>
      </c>
      <c r="H32" s="1">
        <f t="shared" si="5"/>
        <v>6.11</v>
      </c>
      <c r="I32" s="1">
        <f t="shared" si="8"/>
        <v>121.39</v>
      </c>
    </row>
    <row r="33" spans="1:9" x14ac:dyDescent="0.2">
      <c r="A33" s="83">
        <f t="shared" si="6"/>
        <v>46117</v>
      </c>
      <c r="B33" s="1">
        <f t="shared" si="0"/>
        <v>1213.9000000000001</v>
      </c>
      <c r="C33" s="1">
        <f t="shared" si="1"/>
        <v>1183.3399999999999</v>
      </c>
      <c r="D33" s="1">
        <f t="shared" si="2"/>
        <v>30.56</v>
      </c>
      <c r="E33" s="89">
        <f t="shared" si="3"/>
        <v>1067.51</v>
      </c>
      <c r="F33">
        <f t="shared" si="7"/>
        <v>10</v>
      </c>
      <c r="G33" s="1">
        <f t="shared" si="4"/>
        <v>115.83</v>
      </c>
      <c r="H33" s="1">
        <f t="shared" si="5"/>
        <v>5.56</v>
      </c>
      <c r="I33" s="1">
        <f t="shared" si="8"/>
        <v>121.39</v>
      </c>
    </row>
    <row r="34" spans="1:9" x14ac:dyDescent="0.2">
      <c r="A34" s="83">
        <f t="shared" si="6"/>
        <v>46147</v>
      </c>
      <c r="B34" s="1">
        <f t="shared" si="0"/>
        <v>1092.51</v>
      </c>
      <c r="C34" s="1">
        <f t="shared" si="1"/>
        <v>1067.51</v>
      </c>
      <c r="D34" s="1">
        <f t="shared" si="2"/>
        <v>25</v>
      </c>
      <c r="E34" s="89">
        <f t="shared" si="3"/>
        <v>951.12</v>
      </c>
      <c r="F34">
        <f t="shared" si="7"/>
        <v>9</v>
      </c>
      <c r="G34" s="1">
        <f t="shared" si="4"/>
        <v>116.39</v>
      </c>
      <c r="H34" s="1">
        <f t="shared" si="5"/>
        <v>5</v>
      </c>
      <c r="I34" s="1">
        <f t="shared" si="8"/>
        <v>121.39</v>
      </c>
    </row>
    <row r="35" spans="1:9" x14ac:dyDescent="0.2">
      <c r="A35" s="83">
        <f t="shared" si="6"/>
        <v>46177</v>
      </c>
      <c r="B35" s="1">
        <f t="shared" si="0"/>
        <v>971.12</v>
      </c>
      <c r="C35" s="1">
        <f t="shared" si="1"/>
        <v>951.12</v>
      </c>
      <c r="D35" s="1">
        <f t="shared" si="2"/>
        <v>20</v>
      </c>
      <c r="E35" s="89">
        <f t="shared" si="3"/>
        <v>834.17</v>
      </c>
      <c r="F35">
        <f t="shared" si="7"/>
        <v>8</v>
      </c>
      <c r="G35" s="1">
        <f t="shared" si="4"/>
        <v>116.95</v>
      </c>
      <c r="H35" s="1">
        <f t="shared" si="5"/>
        <v>4.4400000000000004</v>
      </c>
      <c r="I35" s="1">
        <f t="shared" si="8"/>
        <v>121.39</v>
      </c>
    </row>
    <row r="36" spans="1:9" x14ac:dyDescent="0.2">
      <c r="A36" s="83">
        <f t="shared" si="6"/>
        <v>46207</v>
      </c>
      <c r="B36" s="1">
        <f t="shared" si="0"/>
        <v>849.73</v>
      </c>
      <c r="C36" s="1">
        <f t="shared" si="1"/>
        <v>834.17</v>
      </c>
      <c r="D36" s="1">
        <f t="shared" si="2"/>
        <v>15.56</v>
      </c>
      <c r="E36" s="89">
        <f t="shared" si="3"/>
        <v>716.67</v>
      </c>
      <c r="F36">
        <f t="shared" si="7"/>
        <v>7</v>
      </c>
      <c r="G36" s="1">
        <f t="shared" si="4"/>
        <v>117.5</v>
      </c>
      <c r="H36" s="1">
        <f t="shared" si="5"/>
        <v>3.89</v>
      </c>
      <c r="I36" s="1">
        <f t="shared" si="8"/>
        <v>121.39</v>
      </c>
    </row>
    <row r="37" spans="1:9" x14ac:dyDescent="0.2">
      <c r="A37" s="83">
        <f t="shared" si="6"/>
        <v>46237</v>
      </c>
      <c r="B37" s="1">
        <f t="shared" si="0"/>
        <v>728.34</v>
      </c>
      <c r="C37" s="1">
        <f t="shared" si="1"/>
        <v>716.67</v>
      </c>
      <c r="D37" s="1">
        <f t="shared" si="2"/>
        <v>11.67</v>
      </c>
      <c r="E37" s="89">
        <f t="shared" si="3"/>
        <v>598.61</v>
      </c>
      <c r="F37">
        <f t="shared" si="7"/>
        <v>6</v>
      </c>
      <c r="G37" s="1">
        <f t="shared" si="4"/>
        <v>118.06</v>
      </c>
      <c r="H37" s="1">
        <f t="shared" si="5"/>
        <v>3.33</v>
      </c>
      <c r="I37" s="1">
        <f t="shared" si="8"/>
        <v>121.39</v>
      </c>
    </row>
    <row r="38" spans="1:9" x14ac:dyDescent="0.2">
      <c r="A38" s="83">
        <f t="shared" si="6"/>
        <v>46267</v>
      </c>
      <c r="B38" s="1">
        <f t="shared" si="0"/>
        <v>606.95000000000005</v>
      </c>
      <c r="C38" s="1">
        <f t="shared" si="1"/>
        <v>598.61</v>
      </c>
      <c r="D38" s="1">
        <f t="shared" si="2"/>
        <v>8.34</v>
      </c>
      <c r="E38" s="89">
        <f>+C38-G38</f>
        <v>480</v>
      </c>
      <c r="F38">
        <f t="shared" si="7"/>
        <v>5</v>
      </c>
      <c r="G38" s="1">
        <f>I38-H38</f>
        <v>118.61</v>
      </c>
      <c r="H38" s="1">
        <f>ROUND($D$6*F38/$F$5,2)</f>
        <v>2.78</v>
      </c>
      <c r="I38" s="1">
        <f t="shared" si="8"/>
        <v>121.39</v>
      </c>
    </row>
    <row r="39" spans="1:9" x14ac:dyDescent="0.2">
      <c r="A39" s="83">
        <f t="shared" si="6"/>
        <v>46297</v>
      </c>
      <c r="B39" s="1">
        <f>+C39+D39</f>
        <v>485.56</v>
      </c>
      <c r="C39" s="1">
        <f>+E38</f>
        <v>480</v>
      </c>
      <c r="D39" s="1">
        <f>+D38-H38</f>
        <v>5.56</v>
      </c>
      <c r="E39" s="89">
        <f>+C39-G39</f>
        <v>360.83</v>
      </c>
      <c r="F39">
        <f t="shared" si="7"/>
        <v>4</v>
      </c>
      <c r="G39" s="1">
        <f>I39-H39</f>
        <v>119.17</v>
      </c>
      <c r="H39" s="1">
        <f>ROUND($D$6*F39/$F$5,2)</f>
        <v>2.2200000000000002</v>
      </c>
      <c r="I39" s="1">
        <f t="shared" si="8"/>
        <v>121.39</v>
      </c>
    </row>
    <row r="40" spans="1:9" x14ac:dyDescent="0.2">
      <c r="A40" s="83">
        <f>A39+35</f>
        <v>46332</v>
      </c>
      <c r="B40" s="1">
        <f>+C40+D40</f>
        <v>364.17</v>
      </c>
      <c r="C40" s="1">
        <f>+E39</f>
        <v>360.83</v>
      </c>
      <c r="D40" s="1">
        <f>+D39-H39</f>
        <v>3.34</v>
      </c>
      <c r="E40" s="89">
        <f>+C40-G40</f>
        <v>241.11</v>
      </c>
      <c r="F40">
        <f t="shared" si="7"/>
        <v>3</v>
      </c>
      <c r="G40" s="1">
        <f>I40-H40</f>
        <v>119.72</v>
      </c>
      <c r="H40" s="1">
        <f>ROUND($D$6*F40/$F$5,2)</f>
        <v>1.67</v>
      </c>
      <c r="I40" s="1">
        <f t="shared" si="8"/>
        <v>121.39</v>
      </c>
    </row>
    <row r="41" spans="1:9" x14ac:dyDescent="0.2">
      <c r="A41" s="83">
        <f t="shared" si="6"/>
        <v>46362</v>
      </c>
      <c r="B41" s="1">
        <f>+C41+D41</f>
        <v>242.22</v>
      </c>
      <c r="C41" s="1">
        <f>+E40</f>
        <v>241.11</v>
      </c>
      <c r="D41" s="1">
        <f>+H41</f>
        <v>1.1100000000000001</v>
      </c>
      <c r="E41" s="89">
        <f>+C41-G41</f>
        <v>120.83</v>
      </c>
      <c r="F41">
        <f t="shared" si="7"/>
        <v>2</v>
      </c>
      <c r="G41" s="1">
        <f>I41-H41</f>
        <v>120.28</v>
      </c>
      <c r="H41" s="1">
        <f>ROUND($D$6*F41/$F$5,2)</f>
        <v>1.1100000000000001</v>
      </c>
      <c r="I41" s="1">
        <f t="shared" si="8"/>
        <v>121.39</v>
      </c>
    </row>
    <row r="42" spans="1:9" x14ac:dyDescent="0.2">
      <c r="A42" s="83">
        <f t="shared" si="6"/>
        <v>46392</v>
      </c>
      <c r="B42" s="1">
        <f>+C42+D42</f>
        <v>121.39</v>
      </c>
      <c r="C42" s="1">
        <f>+E41</f>
        <v>120.83</v>
      </c>
      <c r="D42" s="1">
        <f>+H42</f>
        <v>0.56000000000000005</v>
      </c>
      <c r="E42" s="89">
        <f>+C42-G42</f>
        <v>0</v>
      </c>
      <c r="F42">
        <f t="shared" si="7"/>
        <v>1</v>
      </c>
      <c r="G42" s="1">
        <f>I42-H42</f>
        <v>120.83</v>
      </c>
      <c r="H42" s="1">
        <f>ROUND($D$6*F42/$F$5,2)</f>
        <v>0.56000000000000005</v>
      </c>
      <c r="I42" s="1">
        <f t="shared" si="8"/>
        <v>121.39</v>
      </c>
    </row>
  </sheetData>
  <mergeCells count="1">
    <mergeCell ref="C4:D4"/>
  </mergeCells>
  <pageMargins left="0.75" right="0.75" top="1" bottom="1" header="0.5" footer="0.5"/>
  <pageSetup paperSize="9" scale="8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fitToPage="1"/>
  </sheetPr>
  <dimension ref="A1:I65"/>
  <sheetViews>
    <sheetView showGridLines="0" topLeftCell="A32" workbookViewId="0">
      <selection activeCell="I62" sqref="I62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69</v>
      </c>
      <c r="E1" s="33" t="s">
        <v>42</v>
      </c>
      <c r="F1" s="33"/>
      <c r="G1" s="85" t="s">
        <v>55</v>
      </c>
      <c r="H1" s="58">
        <f>12*(RATE(F6,-I6,C6))</f>
        <v>0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1820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40391</v>
      </c>
      <c r="B6" s="34">
        <f>C6</f>
        <v>70000</v>
      </c>
      <c r="C6" s="34">
        <v>70000</v>
      </c>
      <c r="D6" s="34">
        <f>B6-C6</f>
        <v>0</v>
      </c>
      <c r="E6" s="93">
        <f t="shared" ref="E6:E37" si="0">+C6-G6</f>
        <v>68833.33</v>
      </c>
      <c r="F6" s="33">
        <v>60</v>
      </c>
      <c r="G6" s="34">
        <f t="shared" ref="G6:G37" si="1">I6-H6</f>
        <v>1166.67</v>
      </c>
      <c r="H6" s="34">
        <f t="shared" ref="H6:H37" si="2">ROUND($D$6*F6/$F$5,2)</f>
        <v>0</v>
      </c>
      <c r="I6" s="34">
        <v>1166.67</v>
      </c>
    </row>
    <row r="7" spans="1:9" x14ac:dyDescent="0.2">
      <c r="A7" s="92">
        <v>40422</v>
      </c>
      <c r="B7" s="34">
        <f t="shared" ref="B7:B38" si="3">+C7+D7</f>
        <v>68833.33</v>
      </c>
      <c r="C7" s="34">
        <f t="shared" ref="C7:C38" si="4">+E6</f>
        <v>68833.33</v>
      </c>
      <c r="D7" s="34">
        <f t="shared" ref="D7:D38" si="5">+D6-H6</f>
        <v>0</v>
      </c>
      <c r="E7" s="93">
        <f t="shared" si="0"/>
        <v>67666.66</v>
      </c>
      <c r="F7" s="33">
        <v>59</v>
      </c>
      <c r="G7" s="34">
        <f t="shared" si="1"/>
        <v>1166.67</v>
      </c>
      <c r="H7" s="34">
        <f t="shared" si="2"/>
        <v>0</v>
      </c>
      <c r="I7" s="34">
        <f t="shared" ref="I7:I38" si="6">+I6</f>
        <v>1166.67</v>
      </c>
    </row>
    <row r="8" spans="1:9" x14ac:dyDescent="0.2">
      <c r="A8" s="92">
        <v>40452</v>
      </c>
      <c r="B8" s="34">
        <f t="shared" si="3"/>
        <v>67666.66</v>
      </c>
      <c r="C8" s="34">
        <f t="shared" si="4"/>
        <v>67666.66</v>
      </c>
      <c r="D8" s="34">
        <f t="shared" si="5"/>
        <v>0</v>
      </c>
      <c r="E8" s="93">
        <f t="shared" si="0"/>
        <v>66499.990000000005</v>
      </c>
      <c r="F8" s="33">
        <v>58</v>
      </c>
      <c r="G8" s="34">
        <f t="shared" si="1"/>
        <v>1166.67</v>
      </c>
      <c r="H8" s="34">
        <f t="shared" si="2"/>
        <v>0</v>
      </c>
      <c r="I8" s="34">
        <f t="shared" si="6"/>
        <v>1166.67</v>
      </c>
    </row>
    <row r="9" spans="1:9" x14ac:dyDescent="0.2">
      <c r="A9" s="92">
        <v>40483</v>
      </c>
      <c r="B9" s="34">
        <f t="shared" si="3"/>
        <v>66499.990000000005</v>
      </c>
      <c r="C9" s="34">
        <f t="shared" si="4"/>
        <v>66499.990000000005</v>
      </c>
      <c r="D9" s="34">
        <f t="shared" si="5"/>
        <v>0</v>
      </c>
      <c r="E9" s="93">
        <f t="shared" si="0"/>
        <v>65333.32</v>
      </c>
      <c r="F9" s="33">
        <v>57</v>
      </c>
      <c r="G9" s="34">
        <f t="shared" si="1"/>
        <v>1166.67</v>
      </c>
      <c r="H9" s="34">
        <f t="shared" si="2"/>
        <v>0</v>
      </c>
      <c r="I9" s="34">
        <f t="shared" si="6"/>
        <v>1166.67</v>
      </c>
    </row>
    <row r="10" spans="1:9" x14ac:dyDescent="0.2">
      <c r="A10" s="92">
        <v>40513</v>
      </c>
      <c r="B10" s="34">
        <f t="shared" si="3"/>
        <v>65333.32</v>
      </c>
      <c r="C10" s="34">
        <f t="shared" si="4"/>
        <v>65333.32</v>
      </c>
      <c r="D10" s="34">
        <f t="shared" si="5"/>
        <v>0</v>
      </c>
      <c r="E10" s="93">
        <f t="shared" si="0"/>
        <v>64166.65</v>
      </c>
      <c r="F10" s="33">
        <v>56</v>
      </c>
      <c r="G10" s="34">
        <f t="shared" si="1"/>
        <v>1166.67</v>
      </c>
      <c r="H10" s="34">
        <f t="shared" si="2"/>
        <v>0</v>
      </c>
      <c r="I10" s="34">
        <f t="shared" si="6"/>
        <v>1166.67</v>
      </c>
    </row>
    <row r="11" spans="1:9" x14ac:dyDescent="0.2">
      <c r="A11" s="92">
        <v>40544</v>
      </c>
      <c r="B11" s="34">
        <f t="shared" si="3"/>
        <v>64166.65</v>
      </c>
      <c r="C11" s="34">
        <f t="shared" si="4"/>
        <v>64166.65</v>
      </c>
      <c r="D11" s="34">
        <f t="shared" si="5"/>
        <v>0</v>
      </c>
      <c r="E11" s="93">
        <f t="shared" si="0"/>
        <v>62999.98</v>
      </c>
      <c r="F11" s="33">
        <v>55</v>
      </c>
      <c r="G11" s="34">
        <f t="shared" si="1"/>
        <v>1166.67</v>
      </c>
      <c r="H11" s="34">
        <f t="shared" si="2"/>
        <v>0</v>
      </c>
      <c r="I11" s="34">
        <f t="shared" si="6"/>
        <v>1166.67</v>
      </c>
    </row>
    <row r="12" spans="1:9" x14ac:dyDescent="0.2">
      <c r="A12" s="92">
        <v>40575</v>
      </c>
      <c r="B12" s="34">
        <f t="shared" si="3"/>
        <v>62999.98</v>
      </c>
      <c r="C12" s="34">
        <f t="shared" si="4"/>
        <v>62999.98</v>
      </c>
      <c r="D12" s="34">
        <f t="shared" si="5"/>
        <v>0</v>
      </c>
      <c r="E12" s="93">
        <f t="shared" si="0"/>
        <v>61833.31</v>
      </c>
      <c r="F12" s="33">
        <v>54</v>
      </c>
      <c r="G12" s="34">
        <f t="shared" si="1"/>
        <v>1166.67</v>
      </c>
      <c r="H12" s="34">
        <f t="shared" si="2"/>
        <v>0</v>
      </c>
      <c r="I12" s="34">
        <f t="shared" si="6"/>
        <v>1166.67</v>
      </c>
    </row>
    <row r="13" spans="1:9" x14ac:dyDescent="0.2">
      <c r="A13" s="92">
        <v>40603</v>
      </c>
      <c r="B13" s="34">
        <f t="shared" si="3"/>
        <v>61833.31</v>
      </c>
      <c r="C13" s="34">
        <f t="shared" si="4"/>
        <v>61833.31</v>
      </c>
      <c r="D13" s="34">
        <f t="shared" si="5"/>
        <v>0</v>
      </c>
      <c r="E13" s="93">
        <f t="shared" si="0"/>
        <v>60666.64</v>
      </c>
      <c r="F13" s="33">
        <v>53</v>
      </c>
      <c r="G13" s="34">
        <f t="shared" si="1"/>
        <v>1166.67</v>
      </c>
      <c r="H13" s="34">
        <f t="shared" si="2"/>
        <v>0</v>
      </c>
      <c r="I13" s="34">
        <f t="shared" si="6"/>
        <v>1166.67</v>
      </c>
    </row>
    <row r="14" spans="1:9" x14ac:dyDescent="0.2">
      <c r="A14" s="92">
        <v>40634</v>
      </c>
      <c r="B14" s="34">
        <f t="shared" si="3"/>
        <v>60666.64</v>
      </c>
      <c r="C14" s="34">
        <f t="shared" si="4"/>
        <v>60666.64</v>
      </c>
      <c r="D14" s="34">
        <f t="shared" si="5"/>
        <v>0</v>
      </c>
      <c r="E14" s="93">
        <f t="shared" si="0"/>
        <v>59499.97</v>
      </c>
      <c r="F14" s="33">
        <v>52</v>
      </c>
      <c r="G14" s="34">
        <f t="shared" si="1"/>
        <v>1166.67</v>
      </c>
      <c r="H14" s="34">
        <f t="shared" si="2"/>
        <v>0</v>
      </c>
      <c r="I14" s="34">
        <f t="shared" si="6"/>
        <v>1166.67</v>
      </c>
    </row>
    <row r="15" spans="1:9" x14ac:dyDescent="0.2">
      <c r="A15" s="92">
        <v>40664</v>
      </c>
      <c r="B15" s="34">
        <f t="shared" si="3"/>
        <v>59499.97</v>
      </c>
      <c r="C15" s="34">
        <f t="shared" si="4"/>
        <v>59499.97</v>
      </c>
      <c r="D15" s="34">
        <f t="shared" si="5"/>
        <v>0</v>
      </c>
      <c r="E15" s="93">
        <f t="shared" si="0"/>
        <v>58333.3</v>
      </c>
      <c r="F15" s="33">
        <v>51</v>
      </c>
      <c r="G15" s="34">
        <f t="shared" si="1"/>
        <v>1166.67</v>
      </c>
      <c r="H15" s="34">
        <f t="shared" si="2"/>
        <v>0</v>
      </c>
      <c r="I15" s="34">
        <f t="shared" si="6"/>
        <v>1166.67</v>
      </c>
    </row>
    <row r="16" spans="1:9" x14ac:dyDescent="0.2">
      <c r="A16" s="92">
        <v>40695</v>
      </c>
      <c r="B16" s="34">
        <f t="shared" si="3"/>
        <v>58333.3</v>
      </c>
      <c r="C16" s="34">
        <f t="shared" si="4"/>
        <v>58333.3</v>
      </c>
      <c r="D16" s="34">
        <f t="shared" si="5"/>
        <v>0</v>
      </c>
      <c r="E16" s="93">
        <f t="shared" si="0"/>
        <v>57166.63</v>
      </c>
      <c r="F16" s="33">
        <v>50</v>
      </c>
      <c r="G16" s="34">
        <f t="shared" si="1"/>
        <v>1166.67</v>
      </c>
      <c r="H16" s="34">
        <f t="shared" si="2"/>
        <v>0</v>
      </c>
      <c r="I16" s="34">
        <f t="shared" si="6"/>
        <v>1166.67</v>
      </c>
    </row>
    <row r="17" spans="1:9" x14ac:dyDescent="0.2">
      <c r="A17" s="88">
        <v>40725</v>
      </c>
      <c r="B17" s="38">
        <f t="shared" si="3"/>
        <v>57166.63</v>
      </c>
      <c r="C17" s="38">
        <f t="shared" si="4"/>
        <v>57166.63</v>
      </c>
      <c r="D17" s="38">
        <f t="shared" si="5"/>
        <v>0</v>
      </c>
      <c r="E17" s="90">
        <f t="shared" si="0"/>
        <v>55999.96</v>
      </c>
      <c r="F17" s="39">
        <v>49</v>
      </c>
      <c r="G17" s="38">
        <f t="shared" si="1"/>
        <v>1166.67</v>
      </c>
      <c r="H17" s="38">
        <f t="shared" si="2"/>
        <v>0</v>
      </c>
      <c r="I17" s="38">
        <f t="shared" si="6"/>
        <v>1166.67</v>
      </c>
    </row>
    <row r="18" spans="1:9" x14ac:dyDescent="0.2">
      <c r="A18" s="88">
        <v>40756</v>
      </c>
      <c r="B18" s="38">
        <f t="shared" si="3"/>
        <v>55999.96</v>
      </c>
      <c r="C18" s="38">
        <f t="shared" si="4"/>
        <v>55999.96</v>
      </c>
      <c r="D18" s="38">
        <f t="shared" si="5"/>
        <v>0</v>
      </c>
      <c r="E18" s="90">
        <f t="shared" si="0"/>
        <v>54833.29</v>
      </c>
      <c r="F18" s="39">
        <v>48</v>
      </c>
      <c r="G18" s="38">
        <f t="shared" si="1"/>
        <v>1166.67</v>
      </c>
      <c r="H18" s="38">
        <f t="shared" si="2"/>
        <v>0</v>
      </c>
      <c r="I18" s="38">
        <f t="shared" si="6"/>
        <v>1166.67</v>
      </c>
    </row>
    <row r="19" spans="1:9" x14ac:dyDescent="0.2">
      <c r="A19" s="88">
        <v>40787</v>
      </c>
      <c r="B19" s="38">
        <f t="shared" si="3"/>
        <v>54833.29</v>
      </c>
      <c r="C19" s="38">
        <f t="shared" si="4"/>
        <v>54833.29</v>
      </c>
      <c r="D19" s="38">
        <f t="shared" si="5"/>
        <v>0</v>
      </c>
      <c r="E19" s="90">
        <f t="shared" si="0"/>
        <v>53666.62</v>
      </c>
      <c r="F19" s="39">
        <v>47</v>
      </c>
      <c r="G19" s="38">
        <f t="shared" si="1"/>
        <v>1166.67</v>
      </c>
      <c r="H19" s="38">
        <f t="shared" si="2"/>
        <v>0</v>
      </c>
      <c r="I19" s="38">
        <f t="shared" si="6"/>
        <v>1166.67</v>
      </c>
    </row>
    <row r="20" spans="1:9" x14ac:dyDescent="0.2">
      <c r="A20" s="88">
        <v>40817</v>
      </c>
      <c r="B20" s="38">
        <f t="shared" si="3"/>
        <v>53666.62</v>
      </c>
      <c r="C20" s="38">
        <f t="shared" si="4"/>
        <v>53666.62</v>
      </c>
      <c r="D20" s="38">
        <f t="shared" si="5"/>
        <v>0</v>
      </c>
      <c r="E20" s="90">
        <f t="shared" si="0"/>
        <v>52499.95</v>
      </c>
      <c r="F20" s="39">
        <v>46</v>
      </c>
      <c r="G20" s="38">
        <f t="shared" si="1"/>
        <v>1166.67</v>
      </c>
      <c r="H20" s="38">
        <f t="shared" si="2"/>
        <v>0</v>
      </c>
      <c r="I20" s="38">
        <f t="shared" si="6"/>
        <v>1166.67</v>
      </c>
    </row>
    <row r="21" spans="1:9" x14ac:dyDescent="0.2">
      <c r="A21" s="88">
        <v>40848</v>
      </c>
      <c r="B21" s="38">
        <f t="shared" si="3"/>
        <v>52499.95</v>
      </c>
      <c r="C21" s="38">
        <f t="shared" si="4"/>
        <v>52499.95</v>
      </c>
      <c r="D21" s="38">
        <f t="shared" si="5"/>
        <v>0</v>
      </c>
      <c r="E21" s="90">
        <f t="shared" si="0"/>
        <v>51333.279999999999</v>
      </c>
      <c r="F21" s="39">
        <v>45</v>
      </c>
      <c r="G21" s="38">
        <f t="shared" si="1"/>
        <v>1166.67</v>
      </c>
      <c r="H21" s="38">
        <f t="shared" si="2"/>
        <v>0</v>
      </c>
      <c r="I21" s="38">
        <f t="shared" si="6"/>
        <v>1166.67</v>
      </c>
    </row>
    <row r="22" spans="1:9" x14ac:dyDescent="0.2">
      <c r="A22" s="88">
        <v>40878</v>
      </c>
      <c r="B22" s="38">
        <f t="shared" si="3"/>
        <v>51333.279999999999</v>
      </c>
      <c r="C22" s="38">
        <f t="shared" si="4"/>
        <v>51333.279999999999</v>
      </c>
      <c r="D22" s="38">
        <f t="shared" si="5"/>
        <v>0</v>
      </c>
      <c r="E22" s="90">
        <f t="shared" si="0"/>
        <v>50166.61</v>
      </c>
      <c r="F22" s="39">
        <v>44</v>
      </c>
      <c r="G22" s="38">
        <f t="shared" si="1"/>
        <v>1166.67</v>
      </c>
      <c r="H22" s="38">
        <f t="shared" si="2"/>
        <v>0</v>
      </c>
      <c r="I22" s="38">
        <f t="shared" si="6"/>
        <v>1166.67</v>
      </c>
    </row>
    <row r="23" spans="1:9" x14ac:dyDescent="0.2">
      <c r="A23" s="88">
        <v>40909</v>
      </c>
      <c r="B23" s="38">
        <f t="shared" si="3"/>
        <v>50166.61</v>
      </c>
      <c r="C23" s="38">
        <f t="shared" si="4"/>
        <v>50166.61</v>
      </c>
      <c r="D23" s="38">
        <f t="shared" si="5"/>
        <v>0</v>
      </c>
      <c r="E23" s="90">
        <f t="shared" si="0"/>
        <v>48999.94</v>
      </c>
      <c r="F23" s="39">
        <v>43</v>
      </c>
      <c r="G23" s="38">
        <f t="shared" si="1"/>
        <v>1166.67</v>
      </c>
      <c r="H23" s="38">
        <f t="shared" si="2"/>
        <v>0</v>
      </c>
      <c r="I23" s="38">
        <f t="shared" si="6"/>
        <v>1166.67</v>
      </c>
    </row>
    <row r="24" spans="1:9" x14ac:dyDescent="0.2">
      <c r="A24" s="88">
        <v>40940</v>
      </c>
      <c r="B24" s="38">
        <f t="shared" si="3"/>
        <v>48999.94</v>
      </c>
      <c r="C24" s="38">
        <f t="shared" si="4"/>
        <v>48999.94</v>
      </c>
      <c r="D24" s="38">
        <f t="shared" si="5"/>
        <v>0</v>
      </c>
      <c r="E24" s="90">
        <f t="shared" si="0"/>
        <v>47833.27</v>
      </c>
      <c r="F24" s="39">
        <v>42</v>
      </c>
      <c r="G24" s="38">
        <f t="shared" si="1"/>
        <v>1166.67</v>
      </c>
      <c r="H24" s="38">
        <f t="shared" si="2"/>
        <v>0</v>
      </c>
      <c r="I24" s="38">
        <f t="shared" si="6"/>
        <v>1166.67</v>
      </c>
    </row>
    <row r="25" spans="1:9" x14ac:dyDescent="0.2">
      <c r="A25" s="88">
        <v>40969</v>
      </c>
      <c r="B25" s="38">
        <f t="shared" si="3"/>
        <v>47833.27</v>
      </c>
      <c r="C25" s="38">
        <f t="shared" si="4"/>
        <v>47833.27</v>
      </c>
      <c r="D25" s="38">
        <f t="shared" si="5"/>
        <v>0</v>
      </c>
      <c r="E25" s="90">
        <f t="shared" si="0"/>
        <v>46666.6</v>
      </c>
      <c r="F25" s="39">
        <v>41</v>
      </c>
      <c r="G25" s="38">
        <f t="shared" si="1"/>
        <v>1166.67</v>
      </c>
      <c r="H25" s="38">
        <f t="shared" si="2"/>
        <v>0</v>
      </c>
      <c r="I25" s="38">
        <f t="shared" si="6"/>
        <v>1166.67</v>
      </c>
    </row>
    <row r="26" spans="1:9" x14ac:dyDescent="0.2">
      <c r="A26" s="88">
        <v>41000</v>
      </c>
      <c r="B26" s="38">
        <f t="shared" si="3"/>
        <v>46666.6</v>
      </c>
      <c r="C26" s="38">
        <f t="shared" si="4"/>
        <v>46666.6</v>
      </c>
      <c r="D26" s="38">
        <f t="shared" si="5"/>
        <v>0</v>
      </c>
      <c r="E26" s="90">
        <f t="shared" si="0"/>
        <v>45499.93</v>
      </c>
      <c r="F26" s="39">
        <v>40</v>
      </c>
      <c r="G26" s="38">
        <f t="shared" si="1"/>
        <v>1166.67</v>
      </c>
      <c r="H26" s="38">
        <f t="shared" si="2"/>
        <v>0</v>
      </c>
      <c r="I26" s="38">
        <f t="shared" si="6"/>
        <v>1166.67</v>
      </c>
    </row>
    <row r="27" spans="1:9" x14ac:dyDescent="0.2">
      <c r="A27" s="88">
        <v>41030</v>
      </c>
      <c r="B27" s="38">
        <f t="shared" si="3"/>
        <v>45499.93</v>
      </c>
      <c r="C27" s="38">
        <f t="shared" si="4"/>
        <v>45499.93</v>
      </c>
      <c r="D27" s="38">
        <f t="shared" si="5"/>
        <v>0</v>
      </c>
      <c r="E27" s="90">
        <f t="shared" si="0"/>
        <v>44333.26</v>
      </c>
      <c r="F27" s="39">
        <v>39</v>
      </c>
      <c r="G27" s="38">
        <f t="shared" si="1"/>
        <v>1166.67</v>
      </c>
      <c r="H27" s="38">
        <f t="shared" si="2"/>
        <v>0</v>
      </c>
      <c r="I27" s="38">
        <f t="shared" si="6"/>
        <v>1166.67</v>
      </c>
    </row>
    <row r="28" spans="1:9" x14ac:dyDescent="0.2">
      <c r="A28" s="88">
        <v>41061</v>
      </c>
      <c r="B28" s="38">
        <f t="shared" si="3"/>
        <v>44333.26</v>
      </c>
      <c r="C28" s="38">
        <f t="shared" si="4"/>
        <v>44333.26</v>
      </c>
      <c r="D28" s="38">
        <f t="shared" si="5"/>
        <v>0</v>
      </c>
      <c r="E28" s="90">
        <f t="shared" si="0"/>
        <v>43166.59</v>
      </c>
      <c r="F28" s="39">
        <v>38</v>
      </c>
      <c r="G28" s="38">
        <f t="shared" si="1"/>
        <v>1166.67</v>
      </c>
      <c r="H28" s="38">
        <f t="shared" si="2"/>
        <v>0</v>
      </c>
      <c r="I28" s="38">
        <f t="shared" si="6"/>
        <v>1166.67</v>
      </c>
    </row>
    <row r="29" spans="1:9" x14ac:dyDescent="0.2">
      <c r="A29" s="92">
        <v>41091</v>
      </c>
      <c r="B29" s="34">
        <f t="shared" si="3"/>
        <v>43166.59</v>
      </c>
      <c r="C29" s="34">
        <f t="shared" si="4"/>
        <v>43166.59</v>
      </c>
      <c r="D29" s="34">
        <f t="shared" si="5"/>
        <v>0</v>
      </c>
      <c r="E29" s="93">
        <f t="shared" si="0"/>
        <v>41999.92</v>
      </c>
      <c r="F29" s="33">
        <v>37</v>
      </c>
      <c r="G29" s="34">
        <f t="shared" si="1"/>
        <v>1166.67</v>
      </c>
      <c r="H29" s="34">
        <f t="shared" si="2"/>
        <v>0</v>
      </c>
      <c r="I29" s="34">
        <f t="shared" si="6"/>
        <v>1166.67</v>
      </c>
    </row>
    <row r="30" spans="1:9" x14ac:dyDescent="0.2">
      <c r="A30" s="92">
        <v>41122</v>
      </c>
      <c r="B30" s="34">
        <f t="shared" si="3"/>
        <v>41999.92</v>
      </c>
      <c r="C30" s="34">
        <f t="shared" si="4"/>
        <v>41999.92</v>
      </c>
      <c r="D30" s="34">
        <f t="shared" si="5"/>
        <v>0</v>
      </c>
      <c r="E30" s="93">
        <f t="shared" si="0"/>
        <v>40833.25</v>
      </c>
      <c r="F30" s="33">
        <v>36</v>
      </c>
      <c r="G30" s="34">
        <f t="shared" si="1"/>
        <v>1166.67</v>
      </c>
      <c r="H30" s="34">
        <f t="shared" si="2"/>
        <v>0</v>
      </c>
      <c r="I30" s="34">
        <f t="shared" si="6"/>
        <v>1166.67</v>
      </c>
    </row>
    <row r="31" spans="1:9" x14ac:dyDescent="0.2">
      <c r="A31" s="92">
        <v>41153</v>
      </c>
      <c r="B31" s="34">
        <f t="shared" si="3"/>
        <v>40833.25</v>
      </c>
      <c r="C31" s="34">
        <f t="shared" si="4"/>
        <v>40833.25</v>
      </c>
      <c r="D31" s="34">
        <f t="shared" si="5"/>
        <v>0</v>
      </c>
      <c r="E31" s="93">
        <f t="shared" si="0"/>
        <v>39666.58</v>
      </c>
      <c r="F31" s="33">
        <v>35</v>
      </c>
      <c r="G31" s="34">
        <f t="shared" si="1"/>
        <v>1166.67</v>
      </c>
      <c r="H31" s="34">
        <f t="shared" si="2"/>
        <v>0</v>
      </c>
      <c r="I31" s="34">
        <f t="shared" si="6"/>
        <v>1166.67</v>
      </c>
    </row>
    <row r="32" spans="1:9" x14ac:dyDescent="0.2">
      <c r="A32" s="92">
        <v>41183</v>
      </c>
      <c r="B32" s="34">
        <f t="shared" si="3"/>
        <v>39666.58</v>
      </c>
      <c r="C32" s="34">
        <f t="shared" si="4"/>
        <v>39666.58</v>
      </c>
      <c r="D32" s="34">
        <f t="shared" si="5"/>
        <v>0</v>
      </c>
      <c r="E32" s="93">
        <f t="shared" si="0"/>
        <v>38499.910000000003</v>
      </c>
      <c r="F32" s="33">
        <v>34</v>
      </c>
      <c r="G32" s="34">
        <f t="shared" si="1"/>
        <v>1166.67</v>
      </c>
      <c r="H32" s="34">
        <f t="shared" si="2"/>
        <v>0</v>
      </c>
      <c r="I32" s="34">
        <f t="shared" si="6"/>
        <v>1166.67</v>
      </c>
    </row>
    <row r="33" spans="1:9" x14ac:dyDescent="0.2">
      <c r="A33" s="92">
        <v>41214</v>
      </c>
      <c r="B33" s="34">
        <f t="shared" si="3"/>
        <v>38499.910000000003</v>
      </c>
      <c r="C33" s="34">
        <f t="shared" si="4"/>
        <v>38499.910000000003</v>
      </c>
      <c r="D33" s="34">
        <f t="shared" si="5"/>
        <v>0</v>
      </c>
      <c r="E33" s="34">
        <f t="shared" si="0"/>
        <v>37333.24</v>
      </c>
      <c r="F33" s="33">
        <v>33</v>
      </c>
      <c r="G33" s="34">
        <f t="shared" si="1"/>
        <v>1166.67</v>
      </c>
      <c r="H33" s="34">
        <f t="shared" si="2"/>
        <v>0</v>
      </c>
      <c r="I33" s="34">
        <f t="shared" si="6"/>
        <v>1166.67</v>
      </c>
    </row>
    <row r="34" spans="1:9" x14ac:dyDescent="0.2">
      <c r="A34" s="92">
        <v>41244</v>
      </c>
      <c r="B34" s="34">
        <f t="shared" si="3"/>
        <v>37333.24</v>
      </c>
      <c r="C34" s="34">
        <f t="shared" si="4"/>
        <v>37333.24</v>
      </c>
      <c r="D34" s="34">
        <f t="shared" si="5"/>
        <v>0</v>
      </c>
      <c r="E34" s="93">
        <f t="shared" si="0"/>
        <v>36166.57</v>
      </c>
      <c r="F34" s="33">
        <v>32</v>
      </c>
      <c r="G34" s="34">
        <f t="shared" si="1"/>
        <v>1166.67</v>
      </c>
      <c r="H34" s="34">
        <f t="shared" si="2"/>
        <v>0</v>
      </c>
      <c r="I34" s="34">
        <f t="shared" si="6"/>
        <v>1166.67</v>
      </c>
    </row>
    <row r="35" spans="1:9" x14ac:dyDescent="0.2">
      <c r="A35" s="92">
        <v>41275</v>
      </c>
      <c r="B35" s="34">
        <f t="shared" si="3"/>
        <v>36166.57</v>
      </c>
      <c r="C35" s="34">
        <f t="shared" si="4"/>
        <v>36166.57</v>
      </c>
      <c r="D35" s="34">
        <f t="shared" si="5"/>
        <v>0</v>
      </c>
      <c r="E35" s="93">
        <f t="shared" si="0"/>
        <v>34999.9</v>
      </c>
      <c r="F35" s="33">
        <v>31</v>
      </c>
      <c r="G35" s="34">
        <f t="shared" si="1"/>
        <v>1166.67</v>
      </c>
      <c r="H35" s="34">
        <f t="shared" si="2"/>
        <v>0</v>
      </c>
      <c r="I35" s="34">
        <f t="shared" si="6"/>
        <v>1166.67</v>
      </c>
    </row>
    <row r="36" spans="1:9" x14ac:dyDescent="0.2">
      <c r="A36" s="92">
        <v>41306</v>
      </c>
      <c r="B36" s="34">
        <f t="shared" si="3"/>
        <v>34999.9</v>
      </c>
      <c r="C36" s="34">
        <f t="shared" si="4"/>
        <v>34999.9</v>
      </c>
      <c r="D36" s="34">
        <f t="shared" si="5"/>
        <v>0</v>
      </c>
      <c r="E36" s="93">
        <f t="shared" si="0"/>
        <v>33833.230000000003</v>
      </c>
      <c r="F36" s="33">
        <v>30</v>
      </c>
      <c r="G36" s="34">
        <f t="shared" si="1"/>
        <v>1166.67</v>
      </c>
      <c r="H36" s="34">
        <f t="shared" si="2"/>
        <v>0</v>
      </c>
      <c r="I36" s="34">
        <f t="shared" si="6"/>
        <v>1166.67</v>
      </c>
    </row>
    <row r="37" spans="1:9" x14ac:dyDescent="0.2">
      <c r="A37" s="92">
        <v>41334</v>
      </c>
      <c r="B37" s="34">
        <f t="shared" si="3"/>
        <v>33833.230000000003</v>
      </c>
      <c r="C37" s="34">
        <f t="shared" si="4"/>
        <v>33833.230000000003</v>
      </c>
      <c r="D37" s="34">
        <f t="shared" si="5"/>
        <v>0</v>
      </c>
      <c r="E37" s="34">
        <f t="shared" si="0"/>
        <v>32666.560000000001</v>
      </c>
      <c r="F37" s="33">
        <v>29</v>
      </c>
      <c r="G37" s="34">
        <f t="shared" si="1"/>
        <v>1166.67</v>
      </c>
      <c r="H37" s="34">
        <f t="shared" si="2"/>
        <v>0</v>
      </c>
      <c r="I37" s="34">
        <f t="shared" si="6"/>
        <v>1166.67</v>
      </c>
    </row>
    <row r="38" spans="1:9" x14ac:dyDescent="0.2">
      <c r="A38" s="92">
        <v>41365</v>
      </c>
      <c r="B38" s="34">
        <f t="shared" si="3"/>
        <v>32666.560000000001</v>
      </c>
      <c r="C38" s="34">
        <f t="shared" si="4"/>
        <v>32666.560000000001</v>
      </c>
      <c r="D38" s="34">
        <f t="shared" si="5"/>
        <v>0</v>
      </c>
      <c r="E38" s="93">
        <f t="shared" ref="E38:E61" si="7">+C38-G38</f>
        <v>31499.89</v>
      </c>
      <c r="F38" s="33">
        <v>28</v>
      </c>
      <c r="G38" s="34">
        <f t="shared" ref="G38:G60" si="8">I38-H38</f>
        <v>1166.67</v>
      </c>
      <c r="H38" s="34">
        <f t="shared" ref="H38:H61" si="9">ROUND($D$6*F38/$F$5,2)</f>
        <v>0</v>
      </c>
      <c r="I38" s="34">
        <f t="shared" si="6"/>
        <v>1166.67</v>
      </c>
    </row>
    <row r="39" spans="1:9" x14ac:dyDescent="0.2">
      <c r="A39" s="92">
        <v>41395</v>
      </c>
      <c r="B39" s="34">
        <f t="shared" ref="B39:B61" si="10">+C39+D39</f>
        <v>31499.89</v>
      </c>
      <c r="C39" s="34">
        <f t="shared" ref="C39:C61" si="11">+E38</f>
        <v>31499.89</v>
      </c>
      <c r="D39" s="34">
        <f t="shared" ref="D39:D61" si="12">+D38-H38</f>
        <v>0</v>
      </c>
      <c r="E39" s="93">
        <f t="shared" si="7"/>
        <v>30333.22</v>
      </c>
      <c r="F39" s="33">
        <v>27</v>
      </c>
      <c r="G39" s="34">
        <f t="shared" si="8"/>
        <v>1166.67</v>
      </c>
      <c r="H39" s="34">
        <f t="shared" si="9"/>
        <v>0</v>
      </c>
      <c r="I39" s="34">
        <f t="shared" ref="I39:I60" si="13">+I38</f>
        <v>1166.67</v>
      </c>
    </row>
    <row r="40" spans="1:9" x14ac:dyDescent="0.2">
      <c r="A40" s="92">
        <v>41426</v>
      </c>
      <c r="B40" s="34">
        <f t="shared" si="10"/>
        <v>30333.22</v>
      </c>
      <c r="C40" s="34">
        <f t="shared" si="11"/>
        <v>30333.22</v>
      </c>
      <c r="D40" s="34">
        <f t="shared" si="12"/>
        <v>0</v>
      </c>
      <c r="E40" s="93">
        <f t="shared" si="7"/>
        <v>29166.55</v>
      </c>
      <c r="F40" s="33">
        <v>26</v>
      </c>
      <c r="G40" s="34">
        <f t="shared" si="8"/>
        <v>1166.67</v>
      </c>
      <c r="H40" s="34">
        <f t="shared" si="9"/>
        <v>0</v>
      </c>
      <c r="I40" s="34">
        <f t="shared" si="13"/>
        <v>1166.67</v>
      </c>
    </row>
    <row r="41" spans="1:9" x14ac:dyDescent="0.2">
      <c r="A41" s="88">
        <v>41456</v>
      </c>
      <c r="B41" s="38">
        <f t="shared" si="10"/>
        <v>29166.55</v>
      </c>
      <c r="C41" s="38">
        <f t="shared" si="11"/>
        <v>29166.55</v>
      </c>
      <c r="D41" s="38">
        <f t="shared" si="12"/>
        <v>0</v>
      </c>
      <c r="E41" s="90">
        <f t="shared" si="7"/>
        <v>27999.88</v>
      </c>
      <c r="F41" s="39">
        <v>25</v>
      </c>
      <c r="G41" s="38">
        <f t="shared" si="8"/>
        <v>1166.67</v>
      </c>
      <c r="H41" s="38">
        <f t="shared" si="9"/>
        <v>0</v>
      </c>
      <c r="I41" s="38">
        <f t="shared" si="13"/>
        <v>1166.67</v>
      </c>
    </row>
    <row r="42" spans="1:9" x14ac:dyDescent="0.2">
      <c r="A42" s="88">
        <v>41487</v>
      </c>
      <c r="B42" s="38">
        <f t="shared" si="10"/>
        <v>27999.88</v>
      </c>
      <c r="C42" s="38">
        <f t="shared" si="11"/>
        <v>27999.88</v>
      </c>
      <c r="D42" s="38">
        <f t="shared" si="12"/>
        <v>0</v>
      </c>
      <c r="E42" s="38">
        <f t="shared" si="7"/>
        <v>26833.21</v>
      </c>
      <c r="F42" s="39">
        <v>24</v>
      </c>
      <c r="G42" s="38">
        <f t="shared" si="8"/>
        <v>1166.67</v>
      </c>
      <c r="H42" s="38">
        <f t="shared" si="9"/>
        <v>0</v>
      </c>
      <c r="I42" s="38">
        <f t="shared" si="13"/>
        <v>1166.67</v>
      </c>
    </row>
    <row r="43" spans="1:9" x14ac:dyDescent="0.2">
      <c r="A43" s="88">
        <v>41518</v>
      </c>
      <c r="B43" s="38">
        <f t="shared" si="10"/>
        <v>26833.21</v>
      </c>
      <c r="C43" s="38">
        <f t="shared" si="11"/>
        <v>26833.21</v>
      </c>
      <c r="D43" s="38">
        <f t="shared" si="12"/>
        <v>0</v>
      </c>
      <c r="E43" s="90">
        <f t="shared" si="7"/>
        <v>25666.54</v>
      </c>
      <c r="F43" s="39">
        <v>23</v>
      </c>
      <c r="G43" s="38">
        <f t="shared" si="8"/>
        <v>1166.67</v>
      </c>
      <c r="H43" s="38">
        <f t="shared" si="9"/>
        <v>0</v>
      </c>
      <c r="I43" s="38">
        <f t="shared" si="13"/>
        <v>1166.67</v>
      </c>
    </row>
    <row r="44" spans="1:9" x14ac:dyDescent="0.2">
      <c r="A44" s="88">
        <v>41548</v>
      </c>
      <c r="B44" s="38">
        <f t="shared" si="10"/>
        <v>25666.54</v>
      </c>
      <c r="C44" s="38">
        <f t="shared" si="11"/>
        <v>25666.54</v>
      </c>
      <c r="D44" s="38">
        <f t="shared" si="12"/>
        <v>0</v>
      </c>
      <c r="E44" s="90">
        <f t="shared" si="7"/>
        <v>24499.87</v>
      </c>
      <c r="F44" s="39">
        <v>22</v>
      </c>
      <c r="G44" s="38">
        <f t="shared" si="8"/>
        <v>1166.67</v>
      </c>
      <c r="H44" s="38">
        <f t="shared" si="9"/>
        <v>0</v>
      </c>
      <c r="I44" s="38">
        <f t="shared" si="13"/>
        <v>1166.67</v>
      </c>
    </row>
    <row r="45" spans="1:9" x14ac:dyDescent="0.2">
      <c r="A45" s="88">
        <v>41579</v>
      </c>
      <c r="B45" s="38">
        <f t="shared" si="10"/>
        <v>24499.87</v>
      </c>
      <c r="C45" s="38">
        <f t="shared" si="11"/>
        <v>24499.87</v>
      </c>
      <c r="D45" s="38">
        <f t="shared" si="12"/>
        <v>0</v>
      </c>
      <c r="E45" s="90">
        <f t="shared" si="7"/>
        <v>23333.200000000001</v>
      </c>
      <c r="F45" s="39">
        <v>21</v>
      </c>
      <c r="G45" s="38">
        <f t="shared" si="8"/>
        <v>1166.67</v>
      </c>
      <c r="H45" s="38">
        <f t="shared" si="9"/>
        <v>0</v>
      </c>
      <c r="I45" s="38">
        <f t="shared" si="13"/>
        <v>1166.67</v>
      </c>
    </row>
    <row r="46" spans="1:9" x14ac:dyDescent="0.2">
      <c r="A46" s="88">
        <v>41609</v>
      </c>
      <c r="B46" s="38">
        <f t="shared" si="10"/>
        <v>23333.200000000001</v>
      </c>
      <c r="C46" s="38">
        <f t="shared" si="11"/>
        <v>23333.200000000001</v>
      </c>
      <c r="D46" s="38">
        <f t="shared" si="12"/>
        <v>0</v>
      </c>
      <c r="E46" s="90">
        <f t="shared" si="7"/>
        <v>22166.53</v>
      </c>
      <c r="F46" s="39">
        <v>20</v>
      </c>
      <c r="G46" s="38">
        <f t="shared" si="8"/>
        <v>1166.67</v>
      </c>
      <c r="H46" s="38">
        <f t="shared" si="9"/>
        <v>0</v>
      </c>
      <c r="I46" s="38">
        <f t="shared" si="13"/>
        <v>1166.67</v>
      </c>
    </row>
    <row r="47" spans="1:9" x14ac:dyDescent="0.2">
      <c r="A47" s="88">
        <v>41640</v>
      </c>
      <c r="B47" s="38">
        <f t="shared" si="10"/>
        <v>22166.53</v>
      </c>
      <c r="C47" s="38">
        <f t="shared" si="11"/>
        <v>22166.53</v>
      </c>
      <c r="D47" s="38">
        <f t="shared" si="12"/>
        <v>0</v>
      </c>
      <c r="E47" s="38">
        <f t="shared" si="7"/>
        <v>20999.86</v>
      </c>
      <c r="F47" s="39">
        <v>19</v>
      </c>
      <c r="G47" s="38">
        <f t="shared" si="8"/>
        <v>1166.67</v>
      </c>
      <c r="H47" s="38">
        <f t="shared" si="9"/>
        <v>0</v>
      </c>
      <c r="I47" s="38">
        <f t="shared" si="13"/>
        <v>1166.67</v>
      </c>
    </row>
    <row r="48" spans="1:9" x14ac:dyDescent="0.2">
      <c r="A48" s="88">
        <v>41671</v>
      </c>
      <c r="B48" s="38">
        <f t="shared" si="10"/>
        <v>20999.86</v>
      </c>
      <c r="C48" s="38">
        <f t="shared" si="11"/>
        <v>20999.86</v>
      </c>
      <c r="D48" s="38">
        <f t="shared" si="12"/>
        <v>0</v>
      </c>
      <c r="E48" s="38">
        <f t="shared" si="7"/>
        <v>19833.189999999999</v>
      </c>
      <c r="F48" s="39">
        <v>18</v>
      </c>
      <c r="G48" s="38">
        <f t="shared" si="8"/>
        <v>1166.67</v>
      </c>
      <c r="H48" s="38">
        <f t="shared" si="9"/>
        <v>0</v>
      </c>
      <c r="I48" s="38">
        <f t="shared" si="13"/>
        <v>1166.67</v>
      </c>
    </row>
    <row r="49" spans="1:9" x14ac:dyDescent="0.2">
      <c r="A49" s="88">
        <v>41699</v>
      </c>
      <c r="B49" s="38">
        <f t="shared" si="10"/>
        <v>19833.189999999999</v>
      </c>
      <c r="C49" s="38">
        <f t="shared" si="11"/>
        <v>19833.189999999999</v>
      </c>
      <c r="D49" s="38">
        <f t="shared" si="12"/>
        <v>0</v>
      </c>
      <c r="E49" s="38">
        <f t="shared" si="7"/>
        <v>18666.52</v>
      </c>
      <c r="F49" s="39">
        <v>17</v>
      </c>
      <c r="G49" s="38">
        <f t="shared" si="8"/>
        <v>1166.67</v>
      </c>
      <c r="H49" s="38">
        <f t="shared" si="9"/>
        <v>0</v>
      </c>
      <c r="I49" s="38">
        <f t="shared" si="13"/>
        <v>1166.67</v>
      </c>
    </row>
    <row r="50" spans="1:9" x14ac:dyDescent="0.2">
      <c r="A50" s="88">
        <v>41730</v>
      </c>
      <c r="B50" s="38">
        <f t="shared" si="10"/>
        <v>18666.52</v>
      </c>
      <c r="C50" s="38">
        <f t="shared" si="11"/>
        <v>18666.52</v>
      </c>
      <c r="D50" s="38">
        <f t="shared" si="12"/>
        <v>0</v>
      </c>
      <c r="E50" s="38">
        <f t="shared" si="7"/>
        <v>17499.849999999999</v>
      </c>
      <c r="F50" s="39">
        <v>16</v>
      </c>
      <c r="G50" s="38">
        <f t="shared" si="8"/>
        <v>1166.67</v>
      </c>
      <c r="H50" s="38">
        <f t="shared" si="9"/>
        <v>0</v>
      </c>
      <c r="I50" s="38">
        <f t="shared" si="13"/>
        <v>1166.67</v>
      </c>
    </row>
    <row r="51" spans="1:9" x14ac:dyDescent="0.2">
      <c r="A51" s="88">
        <v>41760</v>
      </c>
      <c r="B51" s="38">
        <f t="shared" si="10"/>
        <v>17499.849999999999</v>
      </c>
      <c r="C51" s="38">
        <f t="shared" si="11"/>
        <v>17499.849999999999</v>
      </c>
      <c r="D51" s="38">
        <f t="shared" si="12"/>
        <v>0</v>
      </c>
      <c r="E51" s="38">
        <f t="shared" si="7"/>
        <v>16333.18</v>
      </c>
      <c r="F51" s="39">
        <v>15</v>
      </c>
      <c r="G51" s="38">
        <f t="shared" si="8"/>
        <v>1166.67</v>
      </c>
      <c r="H51" s="38">
        <f t="shared" si="9"/>
        <v>0</v>
      </c>
      <c r="I51" s="38">
        <f t="shared" si="13"/>
        <v>1166.67</v>
      </c>
    </row>
    <row r="52" spans="1:9" x14ac:dyDescent="0.2">
      <c r="A52" s="88">
        <v>41791</v>
      </c>
      <c r="B52" s="38">
        <f t="shared" si="10"/>
        <v>16333.18</v>
      </c>
      <c r="C52" s="38">
        <f t="shared" si="11"/>
        <v>16333.18</v>
      </c>
      <c r="D52" s="38">
        <f t="shared" si="12"/>
        <v>0</v>
      </c>
      <c r="E52" s="38">
        <f t="shared" si="7"/>
        <v>15166.51</v>
      </c>
      <c r="F52" s="39">
        <v>14</v>
      </c>
      <c r="G52" s="38">
        <f t="shared" si="8"/>
        <v>1166.67</v>
      </c>
      <c r="H52" s="38">
        <f t="shared" si="9"/>
        <v>0</v>
      </c>
      <c r="I52" s="38">
        <f t="shared" si="13"/>
        <v>1166.67</v>
      </c>
    </row>
    <row r="53" spans="1:9" x14ac:dyDescent="0.2">
      <c r="A53" s="92">
        <v>41821</v>
      </c>
      <c r="B53" s="34">
        <f t="shared" si="10"/>
        <v>15166.51</v>
      </c>
      <c r="C53" s="34">
        <f t="shared" si="11"/>
        <v>15166.51</v>
      </c>
      <c r="D53" s="34">
        <f t="shared" si="12"/>
        <v>0</v>
      </c>
      <c r="E53" s="93">
        <f t="shared" si="7"/>
        <v>13999.84</v>
      </c>
      <c r="F53" s="33">
        <v>13</v>
      </c>
      <c r="G53" s="34">
        <f t="shared" si="8"/>
        <v>1166.67</v>
      </c>
      <c r="H53" s="34">
        <f t="shared" si="9"/>
        <v>0</v>
      </c>
      <c r="I53" s="34">
        <f t="shared" si="13"/>
        <v>1166.67</v>
      </c>
    </row>
    <row r="54" spans="1:9" x14ac:dyDescent="0.2">
      <c r="A54" s="92">
        <v>41852</v>
      </c>
      <c r="B54" s="34">
        <f t="shared" si="10"/>
        <v>13999.84</v>
      </c>
      <c r="C54" s="34">
        <f t="shared" si="11"/>
        <v>13999.84</v>
      </c>
      <c r="D54" s="34">
        <f t="shared" si="12"/>
        <v>0</v>
      </c>
      <c r="E54" s="93">
        <f t="shared" si="7"/>
        <v>12833.17</v>
      </c>
      <c r="F54" s="33">
        <v>12</v>
      </c>
      <c r="G54" s="34">
        <f t="shared" si="8"/>
        <v>1166.67</v>
      </c>
      <c r="H54" s="34">
        <f t="shared" si="9"/>
        <v>0</v>
      </c>
      <c r="I54" s="34">
        <f t="shared" si="13"/>
        <v>1166.67</v>
      </c>
    </row>
    <row r="55" spans="1:9" x14ac:dyDescent="0.2">
      <c r="A55" s="92">
        <v>41883</v>
      </c>
      <c r="B55" s="34">
        <f t="shared" si="10"/>
        <v>12833.17</v>
      </c>
      <c r="C55" s="34">
        <f t="shared" si="11"/>
        <v>12833.17</v>
      </c>
      <c r="D55" s="34">
        <f t="shared" si="12"/>
        <v>0</v>
      </c>
      <c r="E55" s="93">
        <f t="shared" si="7"/>
        <v>11666.5</v>
      </c>
      <c r="F55" s="33">
        <v>11</v>
      </c>
      <c r="G55" s="34">
        <f t="shared" si="8"/>
        <v>1166.67</v>
      </c>
      <c r="H55" s="34">
        <f t="shared" si="9"/>
        <v>0</v>
      </c>
      <c r="I55" s="34">
        <f t="shared" si="13"/>
        <v>1166.67</v>
      </c>
    </row>
    <row r="56" spans="1:9" x14ac:dyDescent="0.2">
      <c r="A56" s="92">
        <v>41913</v>
      </c>
      <c r="B56" s="34">
        <f t="shared" si="10"/>
        <v>11666.5</v>
      </c>
      <c r="C56" s="34">
        <f t="shared" si="11"/>
        <v>11666.5</v>
      </c>
      <c r="D56" s="34">
        <f t="shared" si="12"/>
        <v>0</v>
      </c>
      <c r="E56" s="93">
        <f t="shared" si="7"/>
        <v>10499.83</v>
      </c>
      <c r="F56" s="33">
        <v>10</v>
      </c>
      <c r="G56" s="34">
        <f t="shared" si="8"/>
        <v>1166.67</v>
      </c>
      <c r="H56" s="34">
        <f t="shared" si="9"/>
        <v>0</v>
      </c>
      <c r="I56" s="34">
        <f t="shared" si="13"/>
        <v>1166.67</v>
      </c>
    </row>
    <row r="57" spans="1:9" x14ac:dyDescent="0.2">
      <c r="A57" s="92">
        <v>41944</v>
      </c>
      <c r="B57" s="34">
        <f t="shared" si="10"/>
        <v>10499.83</v>
      </c>
      <c r="C57" s="34">
        <f t="shared" si="11"/>
        <v>10499.83</v>
      </c>
      <c r="D57" s="34">
        <f t="shared" si="12"/>
        <v>0</v>
      </c>
      <c r="E57" s="93">
        <f t="shared" si="7"/>
        <v>9333.16</v>
      </c>
      <c r="F57" s="33">
        <v>9</v>
      </c>
      <c r="G57" s="34">
        <f t="shared" si="8"/>
        <v>1166.67</v>
      </c>
      <c r="H57" s="34">
        <f t="shared" si="9"/>
        <v>0</v>
      </c>
      <c r="I57" s="34">
        <f t="shared" si="13"/>
        <v>1166.67</v>
      </c>
    </row>
    <row r="58" spans="1:9" x14ac:dyDescent="0.2">
      <c r="A58" s="92">
        <v>41974</v>
      </c>
      <c r="B58" s="34">
        <f t="shared" si="10"/>
        <v>9333.16</v>
      </c>
      <c r="C58" s="34">
        <f t="shared" si="11"/>
        <v>9333.16</v>
      </c>
      <c r="D58" s="34">
        <f t="shared" si="12"/>
        <v>0</v>
      </c>
      <c r="E58" s="93">
        <f t="shared" si="7"/>
        <v>8166.49</v>
      </c>
      <c r="F58" s="33">
        <v>8</v>
      </c>
      <c r="G58" s="34">
        <f t="shared" si="8"/>
        <v>1166.67</v>
      </c>
      <c r="H58" s="34">
        <f t="shared" si="9"/>
        <v>0</v>
      </c>
      <c r="I58" s="34">
        <f t="shared" si="13"/>
        <v>1166.67</v>
      </c>
    </row>
    <row r="59" spans="1:9" x14ac:dyDescent="0.2">
      <c r="A59" s="92">
        <v>42005</v>
      </c>
      <c r="B59" s="34">
        <f t="shared" si="10"/>
        <v>8166.49</v>
      </c>
      <c r="C59" s="34">
        <f t="shared" si="11"/>
        <v>8166.49</v>
      </c>
      <c r="D59" s="34">
        <f t="shared" si="12"/>
        <v>0</v>
      </c>
      <c r="E59" s="93">
        <f t="shared" si="7"/>
        <v>6999.82</v>
      </c>
      <c r="F59" s="33">
        <v>7</v>
      </c>
      <c r="G59" s="34">
        <f t="shared" si="8"/>
        <v>1166.67</v>
      </c>
      <c r="H59" s="34">
        <f t="shared" si="9"/>
        <v>0</v>
      </c>
      <c r="I59" s="34">
        <f t="shared" si="13"/>
        <v>1166.67</v>
      </c>
    </row>
    <row r="60" spans="1:9" x14ac:dyDescent="0.2">
      <c r="A60" s="92">
        <v>42036</v>
      </c>
      <c r="B60" s="34">
        <f t="shared" si="10"/>
        <v>6999.82</v>
      </c>
      <c r="C60" s="34">
        <f t="shared" si="11"/>
        <v>6999.82</v>
      </c>
      <c r="D60" s="34">
        <f t="shared" si="12"/>
        <v>0</v>
      </c>
      <c r="E60" s="93">
        <f t="shared" si="7"/>
        <v>5833.15</v>
      </c>
      <c r="F60" s="33">
        <v>6</v>
      </c>
      <c r="G60" s="34">
        <f t="shared" si="8"/>
        <v>1166.67</v>
      </c>
      <c r="H60" s="34">
        <f t="shared" si="9"/>
        <v>0</v>
      </c>
      <c r="I60" s="34">
        <f t="shared" si="13"/>
        <v>1166.67</v>
      </c>
    </row>
    <row r="61" spans="1:9" x14ac:dyDescent="0.2">
      <c r="A61" s="92">
        <v>42064</v>
      </c>
      <c r="B61" s="34">
        <f t="shared" si="10"/>
        <v>5833.15</v>
      </c>
      <c r="C61" s="34">
        <f t="shared" si="11"/>
        <v>5833.15</v>
      </c>
      <c r="D61" s="34">
        <f t="shared" si="12"/>
        <v>0</v>
      </c>
      <c r="E61" s="93">
        <f t="shared" si="7"/>
        <v>0</v>
      </c>
      <c r="F61" s="33">
        <v>5</v>
      </c>
      <c r="G61" s="34">
        <v>5833.15</v>
      </c>
      <c r="H61" s="34">
        <f t="shared" si="9"/>
        <v>0</v>
      </c>
      <c r="I61" s="34">
        <v>5833.16</v>
      </c>
    </row>
    <row r="62" spans="1:9" x14ac:dyDescent="0.2">
      <c r="B62" s="1"/>
      <c r="C62" s="1"/>
      <c r="D62" s="1"/>
      <c r="E62" s="89"/>
      <c r="G62" s="1"/>
      <c r="H62" s="1"/>
      <c r="I62" s="1"/>
    </row>
    <row r="63" spans="1:9" x14ac:dyDescent="0.2">
      <c r="B63" s="1"/>
      <c r="C63" s="1"/>
      <c r="D63" s="1"/>
      <c r="E63" s="89"/>
      <c r="G63" s="1"/>
      <c r="H63" s="1"/>
      <c r="I63" s="1"/>
    </row>
    <row r="64" spans="1:9" x14ac:dyDescent="0.2">
      <c r="B64" s="1"/>
      <c r="C64" s="1"/>
      <c r="D64" s="1"/>
      <c r="E64" s="89"/>
      <c r="G64" s="1"/>
      <c r="H64" s="1"/>
      <c r="I64" s="1"/>
    </row>
    <row r="65" spans="2:9" x14ac:dyDescent="0.2">
      <c r="B65" s="1"/>
      <c r="C65" s="1"/>
      <c r="D65" s="1"/>
      <c r="E65" s="89"/>
      <c r="G65" s="1"/>
      <c r="H65" s="1"/>
      <c r="I65" s="1"/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fitToPage="1"/>
  </sheetPr>
  <dimension ref="A1:I65"/>
  <sheetViews>
    <sheetView showGridLines="0" workbookViewId="0">
      <selection activeCell="L31" sqref="L31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119</v>
      </c>
      <c r="E1" s="33" t="s">
        <v>42</v>
      </c>
      <c r="F1" s="33"/>
      <c r="G1" s="85" t="s">
        <v>55</v>
      </c>
      <c r="H1" s="58">
        <f>12*(RATE(F6,-I6,C6))</f>
        <v>0</v>
      </c>
      <c r="I1" s="33"/>
    </row>
    <row r="2" spans="1:9" ht="15.75" x14ac:dyDescent="0.25">
      <c r="A2" s="82"/>
      <c r="E2" s="33"/>
      <c r="F2" s="33"/>
      <c r="G2" s="85" t="s">
        <v>56</v>
      </c>
      <c r="H2" s="58"/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SUM(F6:F106)</f>
        <v>605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40391</v>
      </c>
      <c r="B6" s="34">
        <f>C6</f>
        <v>70000</v>
      </c>
      <c r="C6" s="34">
        <v>70000</v>
      </c>
      <c r="D6" s="34">
        <f>B6-C6</f>
        <v>0</v>
      </c>
      <c r="E6" s="93">
        <f t="shared" ref="E6:E16" si="0">+C6-G6</f>
        <v>68833.33</v>
      </c>
      <c r="F6" s="33">
        <v>60</v>
      </c>
      <c r="G6" s="34">
        <f t="shared" ref="G6:G16" si="1">I6-H6</f>
        <v>1166.67</v>
      </c>
      <c r="H6" s="34">
        <f t="shared" ref="H6:H16" si="2">ROUND($D$6*F6/$F$5,2)</f>
        <v>0</v>
      </c>
      <c r="I6" s="34">
        <v>1166.67</v>
      </c>
    </row>
    <row r="7" spans="1:9" x14ac:dyDescent="0.2">
      <c r="A7" s="92">
        <v>40422</v>
      </c>
      <c r="B7" s="34">
        <f t="shared" ref="B7:B16" si="3">+C7+D7</f>
        <v>68833.33</v>
      </c>
      <c r="C7" s="34">
        <f t="shared" ref="C7:C16" si="4">+E6</f>
        <v>68833.33</v>
      </c>
      <c r="D7" s="34">
        <f t="shared" ref="D7:D16" si="5">+D6-H6</f>
        <v>0</v>
      </c>
      <c r="E7" s="93">
        <f t="shared" si="0"/>
        <v>67666.66</v>
      </c>
      <c r="F7" s="33">
        <v>59</v>
      </c>
      <c r="G7" s="34">
        <f t="shared" si="1"/>
        <v>1166.67</v>
      </c>
      <c r="H7" s="34">
        <f t="shared" si="2"/>
        <v>0</v>
      </c>
      <c r="I7" s="34">
        <f t="shared" ref="I7:I16" si="6">+I6</f>
        <v>1166.67</v>
      </c>
    </row>
    <row r="8" spans="1:9" x14ac:dyDescent="0.2">
      <c r="A8" s="83">
        <v>40452</v>
      </c>
      <c r="B8" s="1">
        <f t="shared" si="3"/>
        <v>67666.66</v>
      </c>
      <c r="C8" s="1">
        <f t="shared" si="4"/>
        <v>67666.66</v>
      </c>
      <c r="D8" s="1">
        <f t="shared" si="5"/>
        <v>0</v>
      </c>
      <c r="E8" s="89">
        <f t="shared" si="0"/>
        <v>66499.990000000005</v>
      </c>
      <c r="F8">
        <v>58</v>
      </c>
      <c r="G8" s="1">
        <f t="shared" si="1"/>
        <v>1166.67</v>
      </c>
      <c r="H8" s="1">
        <f t="shared" si="2"/>
        <v>0</v>
      </c>
      <c r="I8" s="1">
        <f t="shared" si="6"/>
        <v>1166.67</v>
      </c>
    </row>
    <row r="9" spans="1:9" x14ac:dyDescent="0.2">
      <c r="A9" s="83">
        <v>40483</v>
      </c>
      <c r="B9" s="1">
        <f t="shared" si="3"/>
        <v>66499.990000000005</v>
      </c>
      <c r="C9" s="1">
        <f t="shared" si="4"/>
        <v>66499.990000000005</v>
      </c>
      <c r="D9" s="1">
        <f t="shared" si="5"/>
        <v>0</v>
      </c>
      <c r="E9" s="89">
        <f t="shared" si="0"/>
        <v>65333.32</v>
      </c>
      <c r="F9">
        <v>57</v>
      </c>
      <c r="G9" s="1">
        <f t="shared" si="1"/>
        <v>1166.67</v>
      </c>
      <c r="H9" s="1">
        <f t="shared" si="2"/>
        <v>0</v>
      </c>
      <c r="I9" s="1">
        <f t="shared" si="6"/>
        <v>1166.67</v>
      </c>
    </row>
    <row r="10" spans="1:9" x14ac:dyDescent="0.2">
      <c r="A10" s="83">
        <v>40513</v>
      </c>
      <c r="B10" s="1">
        <f t="shared" si="3"/>
        <v>65333.32</v>
      </c>
      <c r="C10" s="1">
        <f t="shared" si="4"/>
        <v>65333.32</v>
      </c>
      <c r="D10" s="1">
        <f t="shared" si="5"/>
        <v>0</v>
      </c>
      <c r="E10" s="89">
        <f t="shared" si="0"/>
        <v>64166.65</v>
      </c>
      <c r="F10">
        <v>56</v>
      </c>
      <c r="G10" s="1">
        <f t="shared" si="1"/>
        <v>1166.67</v>
      </c>
      <c r="H10" s="1">
        <f t="shared" si="2"/>
        <v>0</v>
      </c>
      <c r="I10" s="1">
        <f t="shared" si="6"/>
        <v>1166.67</v>
      </c>
    </row>
    <row r="11" spans="1:9" x14ac:dyDescent="0.2">
      <c r="A11" s="83">
        <v>40544</v>
      </c>
      <c r="B11" s="1">
        <f t="shared" si="3"/>
        <v>64166.65</v>
      </c>
      <c r="C11" s="1">
        <f t="shared" si="4"/>
        <v>64166.65</v>
      </c>
      <c r="D11" s="1">
        <f t="shared" si="5"/>
        <v>0</v>
      </c>
      <c r="E11" s="89">
        <f t="shared" si="0"/>
        <v>62999.98</v>
      </c>
      <c r="F11">
        <v>55</v>
      </c>
      <c r="G11" s="1">
        <f t="shared" si="1"/>
        <v>1166.67</v>
      </c>
      <c r="H11" s="1">
        <f t="shared" si="2"/>
        <v>0</v>
      </c>
      <c r="I11" s="1">
        <f t="shared" si="6"/>
        <v>1166.67</v>
      </c>
    </row>
    <row r="12" spans="1:9" x14ac:dyDescent="0.2">
      <c r="A12" s="83">
        <v>40575</v>
      </c>
      <c r="B12" s="1">
        <f t="shared" si="3"/>
        <v>62999.98</v>
      </c>
      <c r="C12" s="1">
        <f t="shared" si="4"/>
        <v>62999.98</v>
      </c>
      <c r="D12" s="1">
        <f t="shared" si="5"/>
        <v>0</v>
      </c>
      <c r="E12" s="89">
        <f t="shared" si="0"/>
        <v>61833.31</v>
      </c>
      <c r="F12">
        <v>54</v>
      </c>
      <c r="G12" s="1">
        <f t="shared" si="1"/>
        <v>1166.67</v>
      </c>
      <c r="H12" s="1">
        <f t="shared" si="2"/>
        <v>0</v>
      </c>
      <c r="I12" s="1">
        <f t="shared" si="6"/>
        <v>1166.67</v>
      </c>
    </row>
    <row r="13" spans="1:9" x14ac:dyDescent="0.2">
      <c r="A13" s="83">
        <v>40603</v>
      </c>
      <c r="B13" s="1">
        <f t="shared" si="3"/>
        <v>61833.31</v>
      </c>
      <c r="C13" s="1">
        <f t="shared" si="4"/>
        <v>61833.31</v>
      </c>
      <c r="D13" s="1">
        <f t="shared" si="5"/>
        <v>0</v>
      </c>
      <c r="E13" s="89">
        <f t="shared" si="0"/>
        <v>60666.64</v>
      </c>
      <c r="F13">
        <v>53</v>
      </c>
      <c r="G13" s="1">
        <f t="shared" si="1"/>
        <v>1166.67</v>
      </c>
      <c r="H13" s="1">
        <f t="shared" si="2"/>
        <v>0</v>
      </c>
      <c r="I13" s="1">
        <f t="shared" si="6"/>
        <v>1166.67</v>
      </c>
    </row>
    <row r="14" spans="1:9" x14ac:dyDescent="0.2">
      <c r="A14" s="83">
        <v>40634</v>
      </c>
      <c r="B14" s="1">
        <f t="shared" si="3"/>
        <v>60666.64</v>
      </c>
      <c r="C14" s="1">
        <f t="shared" si="4"/>
        <v>60666.64</v>
      </c>
      <c r="D14" s="1">
        <f t="shared" si="5"/>
        <v>0</v>
      </c>
      <c r="E14" s="89">
        <f t="shared" si="0"/>
        <v>59499.97</v>
      </c>
      <c r="F14">
        <v>52</v>
      </c>
      <c r="G14" s="1">
        <f t="shared" si="1"/>
        <v>1166.67</v>
      </c>
      <c r="H14" s="1">
        <f t="shared" si="2"/>
        <v>0</v>
      </c>
      <c r="I14" s="1">
        <f t="shared" si="6"/>
        <v>1166.67</v>
      </c>
    </row>
    <row r="15" spans="1:9" x14ac:dyDescent="0.2">
      <c r="A15" s="83">
        <v>40664</v>
      </c>
      <c r="B15" s="1">
        <f t="shared" si="3"/>
        <v>59499.97</v>
      </c>
      <c r="C15" s="1">
        <f t="shared" si="4"/>
        <v>59499.97</v>
      </c>
      <c r="D15" s="1">
        <f t="shared" si="5"/>
        <v>0</v>
      </c>
      <c r="E15" s="89">
        <f t="shared" si="0"/>
        <v>58333.3</v>
      </c>
      <c r="F15">
        <v>51</v>
      </c>
      <c r="G15" s="1">
        <f t="shared" si="1"/>
        <v>1166.67</v>
      </c>
      <c r="H15" s="1">
        <f t="shared" si="2"/>
        <v>0</v>
      </c>
      <c r="I15" s="1">
        <f t="shared" si="6"/>
        <v>1166.67</v>
      </c>
    </row>
    <row r="16" spans="1:9" x14ac:dyDescent="0.2">
      <c r="A16" s="83">
        <v>40695</v>
      </c>
      <c r="B16" s="1">
        <f t="shared" si="3"/>
        <v>58333.3</v>
      </c>
      <c r="C16" s="1">
        <f t="shared" si="4"/>
        <v>58333.3</v>
      </c>
      <c r="D16" s="1">
        <f t="shared" si="5"/>
        <v>0</v>
      </c>
      <c r="E16" s="89">
        <f t="shared" si="0"/>
        <v>57166.63</v>
      </c>
      <c r="F16">
        <v>50</v>
      </c>
      <c r="G16" s="1">
        <f t="shared" si="1"/>
        <v>1166.67</v>
      </c>
      <c r="H16" s="1">
        <f t="shared" si="2"/>
        <v>0</v>
      </c>
      <c r="I16" s="1">
        <f t="shared" si="6"/>
        <v>1166.67</v>
      </c>
    </row>
    <row r="17" spans="2:9" x14ac:dyDescent="0.2">
      <c r="B17" s="1"/>
      <c r="C17" s="1"/>
      <c r="D17" s="1"/>
      <c r="E17" s="89"/>
      <c r="G17" s="1"/>
      <c r="H17" s="1"/>
      <c r="I17" s="1"/>
    </row>
    <row r="18" spans="2:9" x14ac:dyDescent="0.2">
      <c r="B18" s="1"/>
      <c r="C18" s="1"/>
      <c r="D18" s="1"/>
      <c r="E18" s="89"/>
      <c r="G18" s="1"/>
      <c r="H18" s="1"/>
      <c r="I18" s="1"/>
    </row>
    <row r="19" spans="2:9" x14ac:dyDescent="0.2">
      <c r="B19" s="1"/>
      <c r="C19" s="1"/>
      <c r="D19" s="1"/>
      <c r="E19" s="89"/>
      <c r="G19" s="1"/>
      <c r="H19" s="1"/>
      <c r="I19" s="1"/>
    </row>
    <row r="20" spans="2:9" x14ac:dyDescent="0.2">
      <c r="B20" s="1"/>
      <c r="C20" s="1"/>
      <c r="D20" s="1"/>
      <c r="E20" s="89"/>
      <c r="G20" s="1"/>
      <c r="H20" s="1"/>
      <c r="I20" s="1"/>
    </row>
    <row r="21" spans="2:9" x14ac:dyDescent="0.2">
      <c r="B21" s="1"/>
      <c r="C21" s="1"/>
      <c r="D21" s="1"/>
      <c r="E21" s="89"/>
      <c r="G21" s="1"/>
      <c r="H21" s="1"/>
      <c r="I21" s="1"/>
    </row>
    <row r="22" spans="2:9" x14ac:dyDescent="0.2">
      <c r="B22" s="1"/>
      <c r="C22" s="1"/>
      <c r="D22" s="1"/>
      <c r="E22" s="89"/>
      <c r="G22" s="1"/>
      <c r="H22" s="1"/>
      <c r="I22" s="1"/>
    </row>
    <row r="23" spans="2:9" x14ac:dyDescent="0.2">
      <c r="B23" s="1"/>
      <c r="C23" s="1"/>
      <c r="D23" s="1"/>
      <c r="E23" s="89"/>
      <c r="G23" s="1"/>
      <c r="H23" s="1"/>
      <c r="I23" s="1"/>
    </row>
    <row r="24" spans="2:9" x14ac:dyDescent="0.2">
      <c r="B24" s="1"/>
      <c r="C24" s="1"/>
      <c r="D24" s="1"/>
      <c r="E24" s="89"/>
      <c r="G24" s="1"/>
      <c r="H24" s="1"/>
      <c r="I24" s="1"/>
    </row>
    <row r="25" spans="2:9" x14ac:dyDescent="0.2">
      <c r="B25" s="1"/>
      <c r="C25" s="1"/>
      <c r="D25" s="1"/>
      <c r="E25" s="89"/>
      <c r="G25" s="1"/>
      <c r="H25" s="1"/>
      <c r="I25" s="1"/>
    </row>
    <row r="26" spans="2:9" x14ac:dyDescent="0.2">
      <c r="B26" s="1"/>
      <c r="C26" s="1"/>
      <c r="D26" s="1"/>
      <c r="E26" s="89"/>
      <c r="G26" s="1"/>
      <c r="H26" s="1"/>
      <c r="I26" s="1"/>
    </row>
    <row r="27" spans="2:9" x14ac:dyDescent="0.2">
      <c r="B27" s="1"/>
      <c r="C27" s="1"/>
      <c r="D27" s="1"/>
      <c r="E27" s="89"/>
      <c r="G27" s="1"/>
      <c r="H27" s="1"/>
      <c r="I27" s="1"/>
    </row>
    <row r="28" spans="2:9" x14ac:dyDescent="0.2">
      <c r="B28" s="1"/>
      <c r="C28" s="1"/>
      <c r="D28" s="1"/>
      <c r="E28" s="89"/>
      <c r="G28" s="1"/>
      <c r="H28" s="1"/>
      <c r="I28" s="1"/>
    </row>
    <row r="29" spans="2:9" x14ac:dyDescent="0.2">
      <c r="B29" s="1"/>
      <c r="C29" s="1"/>
      <c r="D29" s="1"/>
      <c r="E29" s="89"/>
      <c r="G29" s="1"/>
      <c r="H29" s="1"/>
      <c r="I29" s="1"/>
    </row>
    <row r="30" spans="2:9" x14ac:dyDescent="0.2">
      <c r="B30" s="1"/>
      <c r="C30" s="1"/>
      <c r="D30" s="1"/>
      <c r="E30" s="89"/>
      <c r="G30" s="1"/>
      <c r="H30" s="1"/>
      <c r="I30" s="1"/>
    </row>
    <row r="31" spans="2:9" x14ac:dyDescent="0.2">
      <c r="B31" s="1"/>
      <c r="C31" s="1"/>
      <c r="D31" s="1"/>
      <c r="E31" s="89"/>
      <c r="G31" s="1"/>
      <c r="H31" s="1"/>
      <c r="I31" s="1"/>
    </row>
    <row r="32" spans="2:9" x14ac:dyDescent="0.2">
      <c r="B32" s="1"/>
      <c r="C32" s="1"/>
      <c r="D32" s="1"/>
      <c r="E32" s="89"/>
      <c r="G32" s="1"/>
      <c r="H32" s="1"/>
      <c r="I32" s="1"/>
    </row>
    <row r="33" spans="2:9" x14ac:dyDescent="0.2">
      <c r="B33" s="1"/>
      <c r="C33" s="1"/>
      <c r="D33" s="1"/>
      <c r="E33" s="1"/>
      <c r="G33" s="1"/>
      <c r="H33" s="1"/>
      <c r="I33" s="1"/>
    </row>
    <row r="34" spans="2:9" x14ac:dyDescent="0.2">
      <c r="B34" s="1"/>
      <c r="C34" s="1"/>
      <c r="D34" s="1"/>
      <c r="E34" s="89"/>
      <c r="G34" s="1"/>
      <c r="H34" s="1"/>
      <c r="I34" s="1"/>
    </row>
    <row r="35" spans="2:9" x14ac:dyDescent="0.2">
      <c r="B35" s="1"/>
      <c r="C35" s="1"/>
      <c r="D35" s="1"/>
      <c r="E35" s="89"/>
      <c r="G35" s="1"/>
      <c r="H35" s="1"/>
      <c r="I35" s="1"/>
    </row>
    <row r="36" spans="2:9" x14ac:dyDescent="0.2">
      <c r="B36" s="1"/>
      <c r="C36" s="1"/>
      <c r="D36" s="1"/>
      <c r="E36" s="89"/>
      <c r="G36" s="1"/>
      <c r="H36" s="1"/>
      <c r="I36" s="1"/>
    </row>
    <row r="37" spans="2:9" x14ac:dyDescent="0.2">
      <c r="B37" s="1"/>
      <c r="C37" s="1"/>
      <c r="D37" s="1"/>
      <c r="E37" s="1"/>
      <c r="G37" s="1"/>
      <c r="H37" s="1"/>
      <c r="I37" s="1"/>
    </row>
    <row r="38" spans="2:9" x14ac:dyDescent="0.2">
      <c r="B38" s="1"/>
      <c r="C38" s="1"/>
      <c r="D38" s="1"/>
      <c r="E38" s="89"/>
      <c r="G38" s="1"/>
      <c r="H38" s="1"/>
      <c r="I38" s="1"/>
    </row>
    <row r="39" spans="2:9" x14ac:dyDescent="0.2">
      <c r="B39" s="1"/>
      <c r="C39" s="1"/>
      <c r="D39" s="1"/>
      <c r="E39" s="89"/>
      <c r="G39" s="1"/>
      <c r="H39" s="1"/>
      <c r="I39" s="1"/>
    </row>
    <row r="40" spans="2:9" x14ac:dyDescent="0.2">
      <c r="B40" s="1"/>
      <c r="C40" s="1"/>
      <c r="D40" s="1"/>
      <c r="E40" s="89"/>
      <c r="G40" s="1"/>
      <c r="H40" s="1"/>
      <c r="I40" s="1"/>
    </row>
    <row r="41" spans="2:9" x14ac:dyDescent="0.2">
      <c r="B41" s="1"/>
      <c r="C41" s="1"/>
      <c r="D41" s="1"/>
      <c r="E41" s="89"/>
      <c r="G41" s="1"/>
      <c r="H41" s="1"/>
      <c r="I41" s="1"/>
    </row>
    <row r="42" spans="2:9" x14ac:dyDescent="0.2">
      <c r="B42" s="1"/>
      <c r="C42" s="1"/>
      <c r="D42" s="1"/>
      <c r="E42" s="89"/>
      <c r="G42" s="1"/>
      <c r="H42" s="1"/>
      <c r="I42" s="1"/>
    </row>
    <row r="43" spans="2:9" x14ac:dyDescent="0.2">
      <c r="B43" s="1"/>
      <c r="C43" s="1"/>
      <c r="D43" s="1"/>
      <c r="E43" s="89"/>
      <c r="G43" s="1"/>
      <c r="H43" s="1"/>
      <c r="I43" s="1"/>
    </row>
    <row r="44" spans="2:9" x14ac:dyDescent="0.2">
      <c r="B44" s="1"/>
      <c r="C44" s="1"/>
      <c r="D44" s="1"/>
      <c r="E44" s="89"/>
      <c r="G44" s="1"/>
      <c r="H44" s="1"/>
      <c r="I44" s="1"/>
    </row>
    <row r="45" spans="2:9" x14ac:dyDescent="0.2">
      <c r="B45" s="1"/>
      <c r="C45" s="1"/>
      <c r="D45" s="1"/>
      <c r="E45" s="89"/>
      <c r="G45" s="1"/>
      <c r="H45" s="1"/>
      <c r="I45" s="1"/>
    </row>
    <row r="46" spans="2:9" x14ac:dyDescent="0.2">
      <c r="B46" s="1"/>
      <c r="C46" s="1"/>
      <c r="D46" s="1"/>
      <c r="E46" s="89"/>
      <c r="G46" s="1"/>
      <c r="H46" s="1"/>
      <c r="I46" s="1"/>
    </row>
    <row r="47" spans="2:9" x14ac:dyDescent="0.2">
      <c r="B47" s="1"/>
      <c r="C47" s="1"/>
      <c r="D47" s="1"/>
      <c r="E47" s="89"/>
      <c r="G47" s="1"/>
      <c r="H47" s="1"/>
      <c r="I47" s="1"/>
    </row>
    <row r="48" spans="2:9" x14ac:dyDescent="0.2">
      <c r="B48" s="1"/>
      <c r="C48" s="1"/>
      <c r="D48" s="1"/>
      <c r="E48" s="89"/>
      <c r="G48" s="1"/>
      <c r="H48" s="1"/>
      <c r="I48" s="1"/>
    </row>
    <row r="49" spans="2:9" x14ac:dyDescent="0.2">
      <c r="B49" s="1"/>
      <c r="C49" s="1"/>
      <c r="D49" s="1"/>
      <c r="E49" s="89"/>
      <c r="G49" s="1"/>
      <c r="H49" s="1"/>
      <c r="I49" s="1"/>
    </row>
    <row r="50" spans="2:9" x14ac:dyDescent="0.2">
      <c r="B50" s="1"/>
      <c r="C50" s="1"/>
      <c r="D50" s="1"/>
      <c r="E50" s="89"/>
      <c r="G50" s="1"/>
      <c r="H50" s="1"/>
      <c r="I50" s="1"/>
    </row>
    <row r="51" spans="2:9" x14ac:dyDescent="0.2">
      <c r="B51" s="1"/>
      <c r="C51" s="1"/>
      <c r="D51" s="1"/>
      <c r="E51" s="89"/>
      <c r="G51" s="1"/>
      <c r="H51" s="1"/>
      <c r="I51" s="1"/>
    </row>
    <row r="52" spans="2:9" x14ac:dyDescent="0.2">
      <c r="B52" s="1"/>
      <c r="C52" s="1"/>
      <c r="D52" s="1"/>
      <c r="E52" s="89"/>
      <c r="G52" s="1"/>
      <c r="H52" s="1"/>
      <c r="I52" s="1"/>
    </row>
    <row r="53" spans="2:9" x14ac:dyDescent="0.2">
      <c r="B53" s="1"/>
      <c r="C53" s="1"/>
      <c r="D53" s="1"/>
      <c r="E53" s="89"/>
      <c r="G53" s="1"/>
      <c r="H53" s="1"/>
      <c r="I53" s="1"/>
    </row>
    <row r="54" spans="2:9" x14ac:dyDescent="0.2">
      <c r="B54" s="1"/>
      <c r="C54" s="1"/>
      <c r="D54" s="1"/>
      <c r="E54" s="89"/>
      <c r="G54" s="1"/>
      <c r="H54" s="1"/>
      <c r="I54" s="1"/>
    </row>
    <row r="55" spans="2:9" x14ac:dyDescent="0.2">
      <c r="B55" s="1"/>
      <c r="C55" s="1"/>
      <c r="D55" s="1"/>
      <c r="E55" s="89"/>
      <c r="G55" s="1"/>
      <c r="H55" s="1"/>
      <c r="I55" s="1"/>
    </row>
    <row r="56" spans="2:9" x14ac:dyDescent="0.2">
      <c r="B56" s="1"/>
      <c r="C56" s="1"/>
      <c r="D56" s="1"/>
      <c r="E56" s="89"/>
      <c r="G56" s="1"/>
      <c r="H56" s="1"/>
      <c r="I56" s="1"/>
    </row>
    <row r="57" spans="2:9" x14ac:dyDescent="0.2">
      <c r="B57" s="1"/>
      <c r="C57" s="1"/>
      <c r="D57" s="1"/>
      <c r="E57" s="89"/>
      <c r="G57" s="1"/>
      <c r="H57" s="1"/>
      <c r="I57" s="1"/>
    </row>
    <row r="58" spans="2:9" x14ac:dyDescent="0.2">
      <c r="B58" s="1"/>
      <c r="C58" s="1"/>
      <c r="D58" s="1"/>
      <c r="E58" s="89"/>
      <c r="G58" s="1"/>
      <c r="H58" s="1"/>
      <c r="I58" s="1"/>
    </row>
    <row r="59" spans="2:9" x14ac:dyDescent="0.2">
      <c r="B59" s="1"/>
      <c r="C59" s="1"/>
      <c r="D59" s="1"/>
      <c r="E59" s="89"/>
      <c r="G59" s="1"/>
      <c r="H59" s="1"/>
      <c r="I59" s="1"/>
    </row>
    <row r="60" spans="2:9" x14ac:dyDescent="0.2">
      <c r="B60" s="1"/>
      <c r="C60" s="1"/>
      <c r="D60" s="1"/>
      <c r="E60" s="89"/>
      <c r="G60" s="1"/>
      <c r="H60" s="1"/>
      <c r="I60" s="1"/>
    </row>
    <row r="61" spans="2:9" x14ac:dyDescent="0.2">
      <c r="B61" s="1"/>
      <c r="C61" s="1"/>
      <c r="D61" s="1"/>
      <c r="E61" s="89"/>
      <c r="G61" s="1"/>
      <c r="H61" s="1"/>
      <c r="I61" s="1"/>
    </row>
    <row r="62" spans="2:9" x14ac:dyDescent="0.2">
      <c r="B62" s="1"/>
      <c r="C62" s="1"/>
      <c r="D62" s="1"/>
      <c r="E62" s="89"/>
      <c r="G62" s="1"/>
      <c r="H62" s="1"/>
      <c r="I62" s="1"/>
    </row>
    <row r="63" spans="2:9" x14ac:dyDescent="0.2">
      <c r="B63" s="1"/>
      <c r="C63" s="1"/>
      <c r="D63" s="1"/>
      <c r="E63" s="89"/>
      <c r="G63" s="1"/>
      <c r="H63" s="1"/>
      <c r="I63" s="1"/>
    </row>
    <row r="64" spans="2:9" x14ac:dyDescent="0.2">
      <c r="B64" s="1"/>
      <c r="C64" s="1"/>
      <c r="D64" s="1"/>
      <c r="E64" s="89"/>
      <c r="G64" s="1"/>
      <c r="H64" s="1"/>
      <c r="I64" s="1"/>
    </row>
    <row r="65" spans="2:9" x14ac:dyDescent="0.2">
      <c r="B65" s="1"/>
      <c r="C65" s="1"/>
      <c r="D65" s="1"/>
      <c r="E65" s="89"/>
      <c r="G65" s="1"/>
      <c r="H65" s="1"/>
      <c r="I65" s="1"/>
    </row>
  </sheetData>
  <mergeCells count="1">
    <mergeCell ref="C4:D4"/>
  </mergeCells>
  <phoneticPr fontId="11" type="noConversion"/>
  <pageMargins left="0.75" right="0.75" top="1" bottom="1" header="0.5" footer="0.5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1:O33"/>
  <sheetViews>
    <sheetView showGridLines="0" workbookViewId="0">
      <selection activeCell="B18" sqref="B18:G21"/>
    </sheetView>
  </sheetViews>
  <sheetFormatPr defaultRowHeight="12.75" x14ac:dyDescent="0.2"/>
  <cols>
    <col min="1" max="1" width="0.28515625" customWidth="1"/>
    <col min="2" max="2" width="24.5703125" customWidth="1"/>
    <col min="4" max="4" width="9.5703125" customWidth="1"/>
    <col min="15" max="15" width="12.140625" customWidth="1"/>
  </cols>
  <sheetData>
    <row r="1" spans="2:15" x14ac:dyDescent="0.2">
      <c r="B1" s="2" t="s">
        <v>35</v>
      </c>
      <c r="D1" s="2" t="s">
        <v>54</v>
      </c>
    </row>
    <row r="3" spans="2:15" s="2" customFormat="1" x14ac:dyDescent="0.2">
      <c r="B3" s="50" t="s">
        <v>13</v>
      </c>
      <c r="C3" s="51">
        <v>38808</v>
      </c>
      <c r="D3" s="51">
        <v>38838</v>
      </c>
      <c r="E3" s="51">
        <v>38869</v>
      </c>
      <c r="F3" s="51">
        <v>38899</v>
      </c>
      <c r="G3" s="51">
        <v>38930</v>
      </c>
      <c r="H3" s="51">
        <v>38961</v>
      </c>
      <c r="I3" s="51">
        <v>38991</v>
      </c>
      <c r="J3" s="51">
        <v>39022</v>
      </c>
      <c r="K3" s="51">
        <v>39052</v>
      </c>
      <c r="L3" s="51">
        <v>39083</v>
      </c>
      <c r="M3" s="51">
        <v>39114</v>
      </c>
      <c r="N3" s="51">
        <v>39142</v>
      </c>
      <c r="O3" s="52" t="s">
        <v>14</v>
      </c>
    </row>
    <row r="4" spans="2:15" x14ac:dyDescent="0.2">
      <c r="B4" s="20"/>
      <c r="O4" s="21"/>
    </row>
    <row r="5" spans="2:15" x14ac:dyDescent="0.2">
      <c r="B5" s="22"/>
      <c r="E5" s="1"/>
      <c r="H5" s="1"/>
      <c r="O5" s="23">
        <f>SUM(C5:N5)</f>
        <v>0</v>
      </c>
    </row>
    <row r="6" spans="2:15" s="3" customFormat="1" x14ac:dyDescent="0.2">
      <c r="B6" s="53" t="s">
        <v>4</v>
      </c>
      <c r="C6" s="54">
        <f t="shared" ref="C6:O6" si="0">SUM(C5:C5)</f>
        <v>0</v>
      </c>
      <c r="D6" s="54">
        <f t="shared" si="0"/>
        <v>0</v>
      </c>
      <c r="E6" s="54">
        <f t="shared" si="0"/>
        <v>0</v>
      </c>
      <c r="F6" s="54">
        <f t="shared" si="0"/>
        <v>0</v>
      </c>
      <c r="G6" s="54">
        <f t="shared" si="0"/>
        <v>0</v>
      </c>
      <c r="H6" s="54">
        <f t="shared" si="0"/>
        <v>0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4">
        <f t="shared" si="0"/>
        <v>0</v>
      </c>
      <c r="N6" s="54">
        <f t="shared" si="0"/>
        <v>0</v>
      </c>
      <c r="O6" s="55">
        <f t="shared" si="0"/>
        <v>0</v>
      </c>
    </row>
    <row r="7" spans="2:15" s="1" customFormat="1" x14ac:dyDescent="0.2">
      <c r="B7" s="22"/>
      <c r="O7" s="23"/>
    </row>
    <row r="8" spans="2:15" s="3" customFormat="1" x14ac:dyDescent="0.2">
      <c r="B8" s="53" t="s">
        <v>32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5">
        <v>0</v>
      </c>
    </row>
    <row r="9" spans="2:15" s="1" customFormat="1" x14ac:dyDescent="0.2">
      <c r="B9" s="22"/>
      <c r="O9" s="23"/>
    </row>
    <row r="10" spans="2:15" s="1" customFormat="1" x14ac:dyDescent="0.2">
      <c r="B10" s="22"/>
      <c r="O10" s="23">
        <f>SUM(C10:N10)</f>
        <v>0</v>
      </c>
    </row>
    <row r="11" spans="2:15" s="1" customFormat="1" x14ac:dyDescent="0.2">
      <c r="B11" s="22"/>
      <c r="O11" s="23">
        <f>SUM(C11:N11)</f>
        <v>0</v>
      </c>
    </row>
    <row r="12" spans="2:15" s="1" customFormat="1" x14ac:dyDescent="0.2">
      <c r="B12" s="22"/>
      <c r="O12" s="23">
        <f>SUM(C12:N12)</f>
        <v>0</v>
      </c>
    </row>
    <row r="13" spans="2:15" s="1" customFormat="1" x14ac:dyDescent="0.2">
      <c r="B13" s="22"/>
      <c r="O13" s="23">
        <f>SUM(C13:N13)</f>
        <v>0</v>
      </c>
    </row>
    <row r="14" spans="2:15" s="3" customFormat="1" x14ac:dyDescent="0.2">
      <c r="B14" s="53" t="s">
        <v>31</v>
      </c>
      <c r="C14" s="54">
        <f t="shared" ref="C14:O14" si="1">SUM(C9:C13)</f>
        <v>0</v>
      </c>
      <c r="D14" s="54">
        <f t="shared" si="1"/>
        <v>0</v>
      </c>
      <c r="E14" s="54">
        <f t="shared" si="1"/>
        <v>0</v>
      </c>
      <c r="F14" s="54">
        <f t="shared" si="1"/>
        <v>0</v>
      </c>
      <c r="G14" s="54">
        <f t="shared" si="1"/>
        <v>0</v>
      </c>
      <c r="H14" s="54">
        <f t="shared" si="1"/>
        <v>0</v>
      </c>
      <c r="I14" s="54">
        <f t="shared" si="1"/>
        <v>0</v>
      </c>
      <c r="J14" s="54">
        <f t="shared" si="1"/>
        <v>0</v>
      </c>
      <c r="K14" s="54">
        <f t="shared" si="1"/>
        <v>0</v>
      </c>
      <c r="L14" s="54">
        <f t="shared" si="1"/>
        <v>0</v>
      </c>
      <c r="M14" s="54">
        <f t="shared" si="1"/>
        <v>0</v>
      </c>
      <c r="N14" s="54">
        <f t="shared" si="1"/>
        <v>0</v>
      </c>
      <c r="O14" s="55">
        <f t="shared" si="1"/>
        <v>0</v>
      </c>
    </row>
    <row r="15" spans="2:15" s="1" customFormat="1" x14ac:dyDescent="0.2">
      <c r="B15" s="22"/>
      <c r="O15" s="23"/>
    </row>
    <row r="16" spans="2:15" s="3" customFormat="1" x14ac:dyDescent="0.2">
      <c r="B16" s="53" t="s">
        <v>5</v>
      </c>
      <c r="C16" s="54">
        <f t="shared" ref="C16:O16" si="2">+C6+C8+C14</f>
        <v>0</v>
      </c>
      <c r="D16" s="54">
        <f t="shared" si="2"/>
        <v>0</v>
      </c>
      <c r="E16" s="54">
        <f t="shared" si="2"/>
        <v>0</v>
      </c>
      <c r="F16" s="54">
        <f t="shared" si="2"/>
        <v>0</v>
      </c>
      <c r="G16" s="54">
        <f t="shared" si="2"/>
        <v>0</v>
      </c>
      <c r="H16" s="54">
        <f t="shared" si="2"/>
        <v>0</v>
      </c>
      <c r="I16" s="54">
        <f t="shared" si="2"/>
        <v>0</v>
      </c>
      <c r="J16" s="54">
        <f t="shared" si="2"/>
        <v>0</v>
      </c>
      <c r="K16" s="54">
        <f t="shared" si="2"/>
        <v>0</v>
      </c>
      <c r="L16" s="54">
        <f t="shared" si="2"/>
        <v>0</v>
      </c>
      <c r="M16" s="54">
        <f t="shared" si="2"/>
        <v>0</v>
      </c>
      <c r="N16" s="54">
        <f t="shared" si="2"/>
        <v>0</v>
      </c>
      <c r="O16" s="55">
        <f t="shared" si="2"/>
        <v>0</v>
      </c>
    </row>
    <row r="17" spans="2:15" s="1" customFormat="1" x14ac:dyDescent="0.2">
      <c r="B17" s="22"/>
      <c r="O17" s="23"/>
    </row>
    <row r="18" spans="2:15" s="1" customFormat="1" x14ac:dyDescent="0.2">
      <c r="B18" s="45"/>
      <c r="O18" s="23">
        <f>SUM(C18:N18)</f>
        <v>0</v>
      </c>
    </row>
    <row r="19" spans="2:15" s="1" customFormat="1" x14ac:dyDescent="0.2">
      <c r="B19" s="22"/>
      <c r="O19" s="23">
        <f>SUM(C19:N19)</f>
        <v>0</v>
      </c>
    </row>
    <row r="20" spans="2:15" s="1" customFormat="1" x14ac:dyDescent="0.2">
      <c r="B20" s="45"/>
      <c r="O20" s="23">
        <f>SUM(C20:N20)</f>
        <v>0</v>
      </c>
    </row>
    <row r="21" spans="2:15" s="1" customFormat="1" x14ac:dyDescent="0.2">
      <c r="B21" s="22"/>
      <c r="O21" s="23">
        <f>SUM(C21:N21)</f>
        <v>0</v>
      </c>
    </row>
    <row r="22" spans="2:15" s="1" customFormat="1" x14ac:dyDescent="0.2">
      <c r="B22" s="22"/>
      <c r="O22" s="23"/>
    </row>
    <row r="23" spans="2:15" s="3" customFormat="1" x14ac:dyDescent="0.2">
      <c r="B23" s="53" t="s">
        <v>6</v>
      </c>
      <c r="C23" s="54">
        <f t="shared" ref="C23:O23" si="3">SUM(C18:C22)</f>
        <v>0</v>
      </c>
      <c r="D23" s="54">
        <f t="shared" si="3"/>
        <v>0</v>
      </c>
      <c r="E23" s="54">
        <f t="shared" si="3"/>
        <v>0</v>
      </c>
      <c r="F23" s="54">
        <f t="shared" si="3"/>
        <v>0</v>
      </c>
      <c r="G23" s="54">
        <f t="shared" si="3"/>
        <v>0</v>
      </c>
      <c r="H23" s="54">
        <f t="shared" si="3"/>
        <v>0</v>
      </c>
      <c r="I23" s="54">
        <f t="shared" si="3"/>
        <v>0</v>
      </c>
      <c r="J23" s="54">
        <f t="shared" si="3"/>
        <v>0</v>
      </c>
      <c r="K23" s="54">
        <f t="shared" si="3"/>
        <v>0</v>
      </c>
      <c r="L23" s="54">
        <f t="shared" si="3"/>
        <v>0</v>
      </c>
      <c r="M23" s="54">
        <f t="shared" si="3"/>
        <v>0</v>
      </c>
      <c r="N23" s="54">
        <f t="shared" si="3"/>
        <v>0</v>
      </c>
      <c r="O23" s="55">
        <f t="shared" si="3"/>
        <v>0</v>
      </c>
    </row>
    <row r="24" spans="2:15" s="3" customFormat="1" x14ac:dyDescent="0.2">
      <c r="B24" s="24"/>
      <c r="O24" s="25"/>
    </row>
    <row r="25" spans="2:15" s="3" customFormat="1" x14ac:dyDescent="0.2">
      <c r="B25" s="53" t="s">
        <v>15</v>
      </c>
      <c r="C25" s="54">
        <f t="shared" ref="C25:N25" si="4">+C6+C14+C23+C24</f>
        <v>0</v>
      </c>
      <c r="D25" s="54">
        <f t="shared" si="4"/>
        <v>0</v>
      </c>
      <c r="E25" s="54">
        <f t="shared" si="4"/>
        <v>0</v>
      </c>
      <c r="F25" s="54">
        <f t="shared" si="4"/>
        <v>0</v>
      </c>
      <c r="G25" s="54">
        <f t="shared" si="4"/>
        <v>0</v>
      </c>
      <c r="H25" s="54">
        <f t="shared" si="4"/>
        <v>0</v>
      </c>
      <c r="I25" s="54">
        <f t="shared" si="4"/>
        <v>0</v>
      </c>
      <c r="J25" s="54">
        <f t="shared" si="4"/>
        <v>0</v>
      </c>
      <c r="K25" s="54">
        <f t="shared" si="4"/>
        <v>0</v>
      </c>
      <c r="L25" s="54">
        <f t="shared" si="4"/>
        <v>0</v>
      </c>
      <c r="M25" s="54">
        <f t="shared" si="4"/>
        <v>0</v>
      </c>
      <c r="N25" s="54">
        <f t="shared" si="4"/>
        <v>0</v>
      </c>
      <c r="O25" s="55">
        <f>SUM(C25:N25)</f>
        <v>0</v>
      </c>
    </row>
    <row r="26" spans="2:15" s="1" customFormat="1" x14ac:dyDescent="0.2">
      <c r="B26" s="24"/>
      <c r="O26" s="23"/>
    </row>
    <row r="27" spans="2:15" s="1" customFormat="1" x14ac:dyDescent="0.2">
      <c r="B27" s="22" t="s">
        <v>16</v>
      </c>
      <c r="O27" s="23">
        <f>SUM(C27:N27)</f>
        <v>0</v>
      </c>
    </row>
    <row r="28" spans="2:15" s="3" customFormat="1" x14ac:dyDescent="0.2">
      <c r="B28" s="24" t="s">
        <v>17</v>
      </c>
      <c r="O28" s="25"/>
    </row>
    <row r="29" spans="2:15" x14ac:dyDescent="0.2">
      <c r="B29" s="20" t="s">
        <v>19</v>
      </c>
      <c r="O29" s="23"/>
    </row>
    <row r="30" spans="2:15" s="3" customFormat="1" x14ac:dyDescent="0.2">
      <c r="B30" s="53" t="s">
        <v>20</v>
      </c>
      <c r="C30" s="54">
        <f t="shared" ref="C30:N30" si="5">+C27+C28+C25</f>
        <v>0</v>
      </c>
      <c r="D30" s="54">
        <f t="shared" si="5"/>
        <v>0</v>
      </c>
      <c r="E30" s="54">
        <f t="shared" si="5"/>
        <v>0</v>
      </c>
      <c r="F30" s="54">
        <f t="shared" si="5"/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54">
        <f t="shared" si="5"/>
        <v>0</v>
      </c>
      <c r="L30" s="54">
        <f t="shared" si="5"/>
        <v>0</v>
      </c>
      <c r="M30" s="54">
        <f t="shared" si="5"/>
        <v>0</v>
      </c>
      <c r="N30" s="54">
        <f t="shared" si="5"/>
        <v>0</v>
      </c>
      <c r="O30" s="55">
        <f>+O25+O28+O27+O29</f>
        <v>0</v>
      </c>
    </row>
    <row r="31" spans="2:15" s="2" customFormat="1" x14ac:dyDescent="0.2">
      <c r="B31" s="30"/>
      <c r="C31" s="3"/>
      <c r="D31" s="3"/>
      <c r="E31" s="3"/>
      <c r="F31" s="3"/>
      <c r="G31" s="3"/>
      <c r="H31" s="3"/>
      <c r="I31" s="3"/>
      <c r="J31" s="3"/>
      <c r="K31" s="3"/>
      <c r="L31" s="3"/>
      <c r="N31" s="3"/>
      <c r="O31" s="25"/>
    </row>
    <row r="32" spans="2:15" s="1" customFormat="1" x14ac:dyDescent="0.2">
      <c r="B32" s="26"/>
      <c r="C32" s="27"/>
      <c r="D32" s="27"/>
      <c r="E32" s="27"/>
      <c r="F32" s="27"/>
      <c r="G32" s="27"/>
      <c r="H32" s="27"/>
      <c r="I32" s="27"/>
      <c r="J32" s="27"/>
      <c r="K32" s="32"/>
      <c r="L32" s="32"/>
      <c r="M32" s="32"/>
      <c r="N32" s="27"/>
      <c r="O32" s="28"/>
    </row>
    <row r="33" s="1" customFormat="1" x14ac:dyDescent="0.2"/>
  </sheetData>
  <phoneticPr fontId="0" type="noConversion"/>
  <pageMargins left="0.75" right="0.75" top="1" bottom="1" header="0.5" footer="0.5"/>
  <pageSetup paperSize="9" scale="88" orientation="landscape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O33"/>
  <sheetViews>
    <sheetView showGridLines="0" workbookViewId="0">
      <selection activeCell="B35" sqref="B35"/>
    </sheetView>
  </sheetViews>
  <sheetFormatPr defaultRowHeight="12.75" x14ac:dyDescent="0.2"/>
  <cols>
    <col min="1" max="1" width="0.28515625" customWidth="1"/>
    <col min="2" max="2" width="24.5703125" customWidth="1"/>
    <col min="15" max="15" width="12.140625" customWidth="1"/>
  </cols>
  <sheetData>
    <row r="1" spans="2:15" x14ac:dyDescent="0.2">
      <c r="B1" s="2" t="s">
        <v>12</v>
      </c>
      <c r="D1" s="2" t="str">
        <f>+Capital!D1</f>
        <v>Year Ended 31.03.2008</v>
      </c>
    </row>
    <row r="3" spans="2:15" s="2" customFormat="1" x14ac:dyDescent="0.2">
      <c r="B3" s="50" t="s">
        <v>13</v>
      </c>
      <c r="C3" s="51">
        <v>38808</v>
      </c>
      <c r="D3" s="51">
        <v>38838</v>
      </c>
      <c r="E3" s="51">
        <v>38869</v>
      </c>
      <c r="F3" s="51">
        <v>38899</v>
      </c>
      <c r="G3" s="51">
        <v>38930</v>
      </c>
      <c r="H3" s="51">
        <v>38961</v>
      </c>
      <c r="I3" s="51">
        <v>38991</v>
      </c>
      <c r="J3" s="51">
        <v>39022</v>
      </c>
      <c r="K3" s="51">
        <v>39052</v>
      </c>
      <c r="L3" s="51">
        <v>39083</v>
      </c>
      <c r="M3" s="51">
        <v>39114</v>
      </c>
      <c r="N3" s="51">
        <v>39142</v>
      </c>
      <c r="O3" s="52" t="s">
        <v>14</v>
      </c>
    </row>
    <row r="4" spans="2:15" x14ac:dyDescent="0.2">
      <c r="B4" s="20"/>
      <c r="O4" s="21"/>
    </row>
    <row r="5" spans="2:15" x14ac:dyDescent="0.2">
      <c r="B5" s="22"/>
      <c r="O5" s="23"/>
    </row>
    <row r="6" spans="2:15" s="3" customFormat="1" x14ac:dyDescent="0.2">
      <c r="B6" s="53" t="s">
        <v>4</v>
      </c>
      <c r="C6" s="54">
        <f t="shared" ref="C6:O6" si="0">SUM(C5:C5)</f>
        <v>0</v>
      </c>
      <c r="D6" s="54">
        <f t="shared" si="0"/>
        <v>0</v>
      </c>
      <c r="E6" s="54">
        <f t="shared" si="0"/>
        <v>0</v>
      </c>
      <c r="F6" s="54">
        <f t="shared" si="0"/>
        <v>0</v>
      </c>
      <c r="G6" s="54">
        <f t="shared" si="0"/>
        <v>0</v>
      </c>
      <c r="H6" s="54">
        <f t="shared" si="0"/>
        <v>0</v>
      </c>
      <c r="I6" s="54">
        <f t="shared" si="0"/>
        <v>0</v>
      </c>
      <c r="J6" s="54">
        <f t="shared" si="0"/>
        <v>0</v>
      </c>
      <c r="K6" s="54">
        <f t="shared" si="0"/>
        <v>0</v>
      </c>
      <c r="L6" s="54">
        <f t="shared" si="0"/>
        <v>0</v>
      </c>
      <c r="M6" s="54">
        <f t="shared" si="0"/>
        <v>0</v>
      </c>
      <c r="N6" s="54">
        <f t="shared" si="0"/>
        <v>0</v>
      </c>
      <c r="O6" s="55">
        <f t="shared" si="0"/>
        <v>0</v>
      </c>
    </row>
    <row r="7" spans="2:15" s="1" customFormat="1" x14ac:dyDescent="0.2">
      <c r="B7" s="22"/>
      <c r="O7" s="23"/>
    </row>
    <row r="8" spans="2:15" s="3" customFormat="1" x14ac:dyDescent="0.2">
      <c r="B8" s="53" t="s">
        <v>32</v>
      </c>
      <c r="C8" s="54">
        <v>0</v>
      </c>
      <c r="D8" s="54">
        <v>0</v>
      </c>
      <c r="E8" s="54">
        <v>0</v>
      </c>
      <c r="F8" s="54">
        <v>0</v>
      </c>
      <c r="G8" s="54">
        <v>0</v>
      </c>
      <c r="H8" s="54">
        <v>0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5">
        <v>0</v>
      </c>
    </row>
    <row r="9" spans="2:15" s="1" customFormat="1" x14ac:dyDescent="0.2">
      <c r="B9" s="22"/>
      <c r="O9" s="23"/>
    </row>
    <row r="10" spans="2:15" s="1" customFormat="1" x14ac:dyDescent="0.2">
      <c r="B10" s="22"/>
      <c r="O10" s="23">
        <f>SUM(C10:N10)</f>
        <v>0</v>
      </c>
    </row>
    <row r="11" spans="2:15" s="1" customFormat="1" x14ac:dyDescent="0.2">
      <c r="B11" s="22"/>
      <c r="O11" s="23"/>
    </row>
    <row r="12" spans="2:15" s="1" customFormat="1" x14ac:dyDescent="0.2">
      <c r="B12" s="22"/>
      <c r="O12" s="23"/>
    </row>
    <row r="13" spans="2:15" s="1" customFormat="1" x14ac:dyDescent="0.2">
      <c r="B13" s="22"/>
      <c r="O13" s="23">
        <f>SUM(C13:N13)</f>
        <v>0</v>
      </c>
    </row>
    <row r="14" spans="2:15" s="3" customFormat="1" x14ac:dyDescent="0.2">
      <c r="B14" s="53" t="s">
        <v>31</v>
      </c>
      <c r="C14" s="54">
        <f t="shared" ref="C14:O14" si="1">SUM(C9:C13)</f>
        <v>0</v>
      </c>
      <c r="D14" s="54">
        <f t="shared" si="1"/>
        <v>0</v>
      </c>
      <c r="E14" s="54">
        <f t="shared" si="1"/>
        <v>0</v>
      </c>
      <c r="F14" s="54">
        <f t="shared" si="1"/>
        <v>0</v>
      </c>
      <c r="G14" s="54">
        <f t="shared" si="1"/>
        <v>0</v>
      </c>
      <c r="H14" s="54">
        <f t="shared" si="1"/>
        <v>0</v>
      </c>
      <c r="I14" s="54">
        <f t="shared" si="1"/>
        <v>0</v>
      </c>
      <c r="J14" s="54">
        <f t="shared" si="1"/>
        <v>0</v>
      </c>
      <c r="K14" s="54">
        <f t="shared" si="1"/>
        <v>0</v>
      </c>
      <c r="L14" s="54">
        <f t="shared" si="1"/>
        <v>0</v>
      </c>
      <c r="M14" s="54">
        <f t="shared" si="1"/>
        <v>0</v>
      </c>
      <c r="N14" s="54">
        <f t="shared" si="1"/>
        <v>0</v>
      </c>
      <c r="O14" s="55">
        <f t="shared" si="1"/>
        <v>0</v>
      </c>
    </row>
    <row r="15" spans="2:15" s="1" customFormat="1" x14ac:dyDescent="0.2">
      <c r="B15" s="22"/>
      <c r="O15" s="23"/>
    </row>
    <row r="16" spans="2:15" s="3" customFormat="1" x14ac:dyDescent="0.2">
      <c r="B16" s="53" t="s">
        <v>5</v>
      </c>
      <c r="C16" s="54">
        <f t="shared" ref="C16:O16" si="2">+C6+C8+C14</f>
        <v>0</v>
      </c>
      <c r="D16" s="54">
        <f t="shared" si="2"/>
        <v>0</v>
      </c>
      <c r="E16" s="54">
        <f t="shared" si="2"/>
        <v>0</v>
      </c>
      <c r="F16" s="54">
        <f t="shared" si="2"/>
        <v>0</v>
      </c>
      <c r="G16" s="54">
        <f t="shared" si="2"/>
        <v>0</v>
      </c>
      <c r="H16" s="54">
        <f t="shared" si="2"/>
        <v>0</v>
      </c>
      <c r="I16" s="54">
        <f t="shared" si="2"/>
        <v>0</v>
      </c>
      <c r="J16" s="54">
        <f t="shared" si="2"/>
        <v>0</v>
      </c>
      <c r="K16" s="54">
        <f t="shared" si="2"/>
        <v>0</v>
      </c>
      <c r="L16" s="54">
        <f t="shared" si="2"/>
        <v>0</v>
      </c>
      <c r="M16" s="54">
        <f t="shared" si="2"/>
        <v>0</v>
      </c>
      <c r="N16" s="54">
        <f t="shared" si="2"/>
        <v>0</v>
      </c>
      <c r="O16" s="55">
        <f t="shared" si="2"/>
        <v>0</v>
      </c>
    </row>
    <row r="17" spans="2:15" s="1" customFormat="1" x14ac:dyDescent="0.2">
      <c r="B17" s="22"/>
      <c r="O17" s="23"/>
    </row>
    <row r="18" spans="2:15" s="1" customFormat="1" x14ac:dyDescent="0.2">
      <c r="B18" s="22"/>
      <c r="O18" s="23">
        <f>SUM(C18:N18)</f>
        <v>0</v>
      </c>
    </row>
    <row r="19" spans="2:15" s="1" customFormat="1" x14ac:dyDescent="0.2">
      <c r="B19" s="22"/>
      <c r="O19" s="23">
        <f>SUM(C19:N19)</f>
        <v>0</v>
      </c>
    </row>
    <row r="20" spans="2:15" s="1" customFormat="1" x14ac:dyDescent="0.2">
      <c r="B20" s="45"/>
      <c r="O20" s="23">
        <f>SUM(C20:N20)</f>
        <v>0</v>
      </c>
    </row>
    <row r="21" spans="2:15" s="1" customFormat="1" x14ac:dyDescent="0.2">
      <c r="B21" s="22"/>
      <c r="O21" s="23">
        <f>SUM(C21:N21)</f>
        <v>0</v>
      </c>
    </row>
    <row r="22" spans="2:15" s="1" customFormat="1" x14ac:dyDescent="0.2">
      <c r="B22" s="22"/>
      <c r="O22" s="23"/>
    </row>
    <row r="23" spans="2:15" s="3" customFormat="1" x14ac:dyDescent="0.2">
      <c r="B23" s="53" t="s">
        <v>6</v>
      </c>
      <c r="C23" s="54">
        <f t="shared" ref="C23:O23" si="3">SUM(C18:C22)</f>
        <v>0</v>
      </c>
      <c r="D23" s="54">
        <f t="shared" si="3"/>
        <v>0</v>
      </c>
      <c r="E23" s="54">
        <f t="shared" si="3"/>
        <v>0</v>
      </c>
      <c r="F23" s="54">
        <f t="shared" si="3"/>
        <v>0</v>
      </c>
      <c r="G23" s="54">
        <f t="shared" si="3"/>
        <v>0</v>
      </c>
      <c r="H23" s="54">
        <f t="shared" si="3"/>
        <v>0</v>
      </c>
      <c r="I23" s="54">
        <f t="shared" si="3"/>
        <v>0</v>
      </c>
      <c r="J23" s="54">
        <f t="shared" si="3"/>
        <v>0</v>
      </c>
      <c r="K23" s="54">
        <f t="shared" si="3"/>
        <v>0</v>
      </c>
      <c r="L23" s="54">
        <f t="shared" si="3"/>
        <v>0</v>
      </c>
      <c r="M23" s="54">
        <f t="shared" si="3"/>
        <v>0</v>
      </c>
      <c r="N23" s="54">
        <f t="shared" si="3"/>
        <v>0</v>
      </c>
      <c r="O23" s="55">
        <f t="shared" si="3"/>
        <v>0</v>
      </c>
    </row>
    <row r="24" spans="2:15" s="3" customFormat="1" x14ac:dyDescent="0.2">
      <c r="B24" s="24"/>
      <c r="O24" s="25"/>
    </row>
    <row r="25" spans="2:15" s="3" customFormat="1" x14ac:dyDescent="0.2">
      <c r="B25" s="53" t="s">
        <v>15</v>
      </c>
      <c r="C25" s="54">
        <f t="shared" ref="C25:N25" si="4">+C6+C14+C23+C24</f>
        <v>0</v>
      </c>
      <c r="D25" s="54">
        <f t="shared" si="4"/>
        <v>0</v>
      </c>
      <c r="E25" s="54">
        <f t="shared" si="4"/>
        <v>0</v>
      </c>
      <c r="F25" s="54">
        <f t="shared" si="4"/>
        <v>0</v>
      </c>
      <c r="G25" s="54">
        <f t="shared" si="4"/>
        <v>0</v>
      </c>
      <c r="H25" s="54">
        <f t="shared" si="4"/>
        <v>0</v>
      </c>
      <c r="I25" s="54">
        <f t="shared" si="4"/>
        <v>0</v>
      </c>
      <c r="J25" s="54">
        <f t="shared" si="4"/>
        <v>0</v>
      </c>
      <c r="K25" s="54">
        <f t="shared" si="4"/>
        <v>0</v>
      </c>
      <c r="L25" s="54">
        <f t="shared" si="4"/>
        <v>0</v>
      </c>
      <c r="M25" s="54">
        <f t="shared" si="4"/>
        <v>0</v>
      </c>
      <c r="N25" s="54">
        <f t="shared" si="4"/>
        <v>0</v>
      </c>
      <c r="O25" s="55">
        <f>SUM(C25:N25)</f>
        <v>0</v>
      </c>
    </row>
    <row r="26" spans="2:15" s="1" customFormat="1" x14ac:dyDescent="0.2">
      <c r="B26" s="24"/>
      <c r="O26" s="23"/>
    </row>
    <row r="27" spans="2:15" s="1" customFormat="1" x14ac:dyDescent="0.2">
      <c r="B27" s="22" t="s">
        <v>16</v>
      </c>
      <c r="O27" s="23">
        <f>SUM(C27:N27)</f>
        <v>0</v>
      </c>
    </row>
    <row r="28" spans="2:15" s="3" customFormat="1" x14ac:dyDescent="0.2">
      <c r="B28" s="24" t="s">
        <v>17</v>
      </c>
      <c r="O28" s="25"/>
    </row>
    <row r="29" spans="2:15" x14ac:dyDescent="0.2">
      <c r="B29" s="20" t="s">
        <v>19</v>
      </c>
      <c r="O29" s="23"/>
    </row>
    <row r="30" spans="2:15" s="3" customFormat="1" x14ac:dyDescent="0.2">
      <c r="B30" s="53" t="s">
        <v>20</v>
      </c>
      <c r="C30" s="54">
        <f t="shared" ref="C30:N30" si="5">+C27+C28+C25</f>
        <v>0</v>
      </c>
      <c r="D30" s="54">
        <f t="shared" si="5"/>
        <v>0</v>
      </c>
      <c r="E30" s="54">
        <f t="shared" si="5"/>
        <v>0</v>
      </c>
      <c r="F30" s="54">
        <f t="shared" si="5"/>
        <v>0</v>
      </c>
      <c r="G30" s="54">
        <f t="shared" si="5"/>
        <v>0</v>
      </c>
      <c r="H30" s="54">
        <f t="shared" si="5"/>
        <v>0</v>
      </c>
      <c r="I30" s="54">
        <f t="shared" si="5"/>
        <v>0</v>
      </c>
      <c r="J30" s="54">
        <f t="shared" si="5"/>
        <v>0</v>
      </c>
      <c r="K30" s="54">
        <f t="shared" si="5"/>
        <v>0</v>
      </c>
      <c r="L30" s="54">
        <f t="shared" si="5"/>
        <v>0</v>
      </c>
      <c r="M30" s="54">
        <f t="shared" si="5"/>
        <v>0</v>
      </c>
      <c r="N30" s="54">
        <f t="shared" si="5"/>
        <v>0</v>
      </c>
      <c r="O30" s="55">
        <f>+O25+O28+O27+O29</f>
        <v>0</v>
      </c>
    </row>
    <row r="31" spans="2:15" s="2" customFormat="1" x14ac:dyDescent="0.2">
      <c r="B31" s="30"/>
      <c r="C31" s="3"/>
      <c r="D31" s="3"/>
      <c r="E31" s="3"/>
      <c r="F31" s="3"/>
      <c r="G31" s="3"/>
      <c r="H31" s="3"/>
      <c r="I31" s="3"/>
      <c r="J31" s="3"/>
      <c r="K31" s="3"/>
      <c r="L31" s="3"/>
      <c r="N31" s="3"/>
      <c r="O31" s="25"/>
    </row>
    <row r="32" spans="2:15" s="1" customFormat="1" x14ac:dyDescent="0.2">
      <c r="B32" s="26"/>
      <c r="C32" s="27"/>
      <c r="D32" s="27"/>
      <c r="E32" s="27"/>
      <c r="F32" s="27"/>
      <c r="G32" s="27"/>
      <c r="H32" s="27"/>
      <c r="I32" s="27"/>
      <c r="J32" s="27"/>
      <c r="K32" s="32"/>
      <c r="L32" s="32"/>
      <c r="M32" s="32"/>
      <c r="N32" s="27"/>
      <c r="O32" s="28"/>
    </row>
    <row r="33" s="1" customFormat="1" x14ac:dyDescent="0.2"/>
  </sheetData>
  <phoneticPr fontId="0" type="noConversion"/>
  <pageMargins left="0.75" right="0.75" top="1" bottom="1" header="0.5" footer="0.5"/>
  <pageSetup paperSize="9" scale="88" orientation="landscape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B1:F24"/>
  <sheetViews>
    <sheetView showGridLines="0" workbookViewId="0">
      <selection activeCell="D31" sqref="D31"/>
    </sheetView>
  </sheetViews>
  <sheetFormatPr defaultRowHeight="12.75" x14ac:dyDescent="0.2"/>
  <cols>
    <col min="3" max="3" width="11.7109375" bestFit="1" customWidth="1"/>
    <col min="4" max="4" width="11.7109375" customWidth="1"/>
    <col min="5" max="5" width="11.85546875" customWidth="1"/>
    <col min="6" max="6" width="5.5703125" style="75" customWidth="1"/>
  </cols>
  <sheetData>
    <row r="1" spans="2:6" x14ac:dyDescent="0.2">
      <c r="B1" s="46" t="s">
        <v>53</v>
      </c>
    </row>
    <row r="3" spans="2:6" x14ac:dyDescent="0.2">
      <c r="B3" s="76" t="s">
        <v>24</v>
      </c>
      <c r="C3" s="77" t="s">
        <v>36</v>
      </c>
      <c r="D3" s="77" t="s">
        <v>37</v>
      </c>
      <c r="E3" s="76" t="s">
        <v>14</v>
      </c>
    </row>
    <row r="4" spans="2:6" x14ac:dyDescent="0.2">
      <c r="B4" t="s">
        <v>38</v>
      </c>
      <c r="C4" s="19">
        <f>+'Future Cap'!F15</f>
        <v>0</v>
      </c>
      <c r="D4" s="19">
        <f>+'Future Cap'!F18</f>
        <v>0</v>
      </c>
      <c r="E4" s="19">
        <f>+'Future Cap'!F20</f>
        <v>0</v>
      </c>
      <c r="F4" s="60">
        <f>SUM(C4:D4)-E4</f>
        <v>0</v>
      </c>
    </row>
    <row r="5" spans="2:6" x14ac:dyDescent="0.2">
      <c r="B5" t="s">
        <v>40</v>
      </c>
      <c r="C5" s="19">
        <f>+'Future Cap'!G15</f>
        <v>0</v>
      </c>
      <c r="D5" s="19">
        <f>+'Future Cap'!G18</f>
        <v>0</v>
      </c>
      <c r="E5" s="19">
        <f>+'Future Cap'!G20</f>
        <v>0</v>
      </c>
      <c r="F5" s="60">
        <f>SUM(C5:D5)-E5</f>
        <v>0</v>
      </c>
    </row>
    <row r="6" spans="2:6" x14ac:dyDescent="0.2">
      <c r="B6" t="s">
        <v>41</v>
      </c>
      <c r="C6" s="19">
        <f>SUM('Future Cap'!H15:J15)</f>
        <v>0</v>
      </c>
      <c r="D6" s="19">
        <f>SUM('Future Cap'!H18:J18)</f>
        <v>0</v>
      </c>
      <c r="E6" s="19">
        <f>SUM('Future Cap'!H20:J20)</f>
        <v>0</v>
      </c>
      <c r="F6" s="60">
        <f>SUM(C6:D6)-E6</f>
        <v>0</v>
      </c>
    </row>
    <row r="7" spans="2:6" x14ac:dyDescent="0.2">
      <c r="B7" t="s">
        <v>39</v>
      </c>
      <c r="C7" s="19">
        <f>SUM('Future Cap'!K15:L15)</f>
        <v>0</v>
      </c>
      <c r="D7" s="19">
        <f>SUM('Future Cap'!K18:L18)</f>
        <v>0</v>
      </c>
      <c r="E7" s="19">
        <f>SUM('Future Cap'!K20:L20)</f>
        <v>0</v>
      </c>
      <c r="F7" s="60">
        <f>SUM(C7:D7)-E7</f>
        <v>0</v>
      </c>
    </row>
    <row r="8" spans="2:6" x14ac:dyDescent="0.2">
      <c r="B8" s="2" t="s">
        <v>14</v>
      </c>
      <c r="C8" s="17">
        <f>SUM(C4:C7)</f>
        <v>0</v>
      </c>
      <c r="D8" s="17">
        <f>SUM(D4:D7)</f>
        <v>0</v>
      </c>
      <c r="E8" s="17">
        <f>SUM(E4:E7)</f>
        <v>0</v>
      </c>
      <c r="F8" s="60">
        <f>SUM(C8:D8)-E8</f>
        <v>0</v>
      </c>
    </row>
    <row r="11" spans="2:6" x14ac:dyDescent="0.2">
      <c r="B11" s="76" t="s">
        <v>10</v>
      </c>
      <c r="C11" s="77" t="s">
        <v>36</v>
      </c>
      <c r="D11" s="77" t="s">
        <v>37</v>
      </c>
      <c r="E11" s="76" t="s">
        <v>14</v>
      </c>
    </row>
    <row r="12" spans="2:6" x14ac:dyDescent="0.2">
      <c r="B12" t="s">
        <v>38</v>
      </c>
      <c r="C12" s="19">
        <f>+'Future Cap'!F34</f>
        <v>0</v>
      </c>
      <c r="D12" s="19">
        <f>+'Future Cap'!F37</f>
        <v>0</v>
      </c>
      <c r="E12" s="19">
        <f>+'Future Cap'!F39</f>
        <v>0</v>
      </c>
      <c r="F12" s="60">
        <f>SUM(C12:D12)-E12</f>
        <v>0</v>
      </c>
    </row>
    <row r="13" spans="2:6" x14ac:dyDescent="0.2">
      <c r="B13" t="s">
        <v>40</v>
      </c>
      <c r="C13" s="19">
        <f>+'Future Cap'!G34</f>
        <v>0</v>
      </c>
      <c r="D13" s="19">
        <f>+'Future Cap'!G37</f>
        <v>0</v>
      </c>
      <c r="E13" s="19">
        <f>+'Future Cap'!G39</f>
        <v>0</v>
      </c>
      <c r="F13" s="60">
        <f>SUM(C13:D13)-E13</f>
        <v>0</v>
      </c>
    </row>
    <row r="14" spans="2:6" x14ac:dyDescent="0.2">
      <c r="B14" t="s">
        <v>41</v>
      </c>
      <c r="C14" s="19">
        <f>SUM('Future Cap'!H34:J34)</f>
        <v>0</v>
      </c>
      <c r="D14" s="19">
        <f>SUM('Future Cap'!H37:J37)</f>
        <v>0</v>
      </c>
      <c r="E14" s="19">
        <f>+C14+D14</f>
        <v>0</v>
      </c>
      <c r="F14" s="60">
        <f>SUM(C14:D14)-E14</f>
        <v>0</v>
      </c>
    </row>
    <row r="15" spans="2:6" x14ac:dyDescent="0.2">
      <c r="B15" t="s">
        <v>39</v>
      </c>
      <c r="C15" s="19">
        <f>SUM('Future Cap'!K34:L34)</f>
        <v>0</v>
      </c>
      <c r="D15" s="19">
        <f>SUM('Future Cap'!K37:L37)</f>
        <v>0</v>
      </c>
      <c r="E15" s="19">
        <f>+C15+D15</f>
        <v>0</v>
      </c>
      <c r="F15" s="60">
        <f>SUM(C15:D15)-E15</f>
        <v>0</v>
      </c>
    </row>
    <row r="16" spans="2:6" x14ac:dyDescent="0.2">
      <c r="B16" s="2" t="s">
        <v>14</v>
      </c>
      <c r="C16" s="17">
        <f>SUM(C12:C15)</f>
        <v>0</v>
      </c>
      <c r="D16" s="17">
        <f>SUM(D12:D15)</f>
        <v>0</v>
      </c>
      <c r="E16" s="17">
        <f>SUM(E12:E15)</f>
        <v>0</v>
      </c>
      <c r="F16" s="60">
        <f>SUM(C16:D16)-E16</f>
        <v>0</v>
      </c>
    </row>
    <row r="19" spans="2:5" x14ac:dyDescent="0.2">
      <c r="B19" s="76" t="s">
        <v>24</v>
      </c>
      <c r="C19" s="77" t="s">
        <v>36</v>
      </c>
      <c r="D19" s="77" t="s">
        <v>37</v>
      </c>
      <c r="E19" s="76" t="s">
        <v>14</v>
      </c>
    </row>
    <row r="20" spans="2:5" x14ac:dyDescent="0.2">
      <c r="B20" t="s">
        <v>38</v>
      </c>
      <c r="C20" s="19">
        <f>+C4+C12</f>
        <v>0</v>
      </c>
      <c r="D20" s="19">
        <f>+D4+D12</f>
        <v>0</v>
      </c>
      <c r="E20" s="19">
        <f>+E4+E12</f>
        <v>0</v>
      </c>
    </row>
    <row r="21" spans="2:5" x14ac:dyDescent="0.2">
      <c r="B21" t="s">
        <v>40</v>
      </c>
      <c r="C21" s="19">
        <f t="shared" ref="C21:D23" si="0">+C5+C13</f>
        <v>0</v>
      </c>
      <c r="D21" s="19">
        <f t="shared" si="0"/>
        <v>0</v>
      </c>
      <c r="E21" s="19">
        <f>+E5+E13</f>
        <v>0</v>
      </c>
    </row>
    <row r="22" spans="2:5" x14ac:dyDescent="0.2">
      <c r="B22" t="s">
        <v>41</v>
      </c>
      <c r="C22" s="19">
        <f t="shared" si="0"/>
        <v>0</v>
      </c>
      <c r="D22" s="19">
        <f t="shared" si="0"/>
        <v>0</v>
      </c>
      <c r="E22" s="19">
        <f>+E6+E14</f>
        <v>0</v>
      </c>
    </row>
    <row r="23" spans="2:5" x14ac:dyDescent="0.2">
      <c r="B23" t="s">
        <v>39</v>
      </c>
      <c r="C23" s="19">
        <f t="shared" si="0"/>
        <v>0</v>
      </c>
      <c r="D23" s="19">
        <f t="shared" si="0"/>
        <v>0</v>
      </c>
      <c r="E23" s="19">
        <f>+E7+E15</f>
        <v>0</v>
      </c>
    </row>
    <row r="24" spans="2:5" x14ac:dyDescent="0.2">
      <c r="B24" s="2" t="s">
        <v>14</v>
      </c>
      <c r="C24" s="17">
        <f>SUM(C20:C23)</f>
        <v>0</v>
      </c>
      <c r="D24" s="17">
        <f>SUM(D20:D23)</f>
        <v>0</v>
      </c>
      <c r="E24" s="17">
        <f>SUM(E20:E23)</f>
        <v>0</v>
      </c>
    </row>
  </sheetData>
  <phoneticPr fontId="1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M60"/>
  <sheetViews>
    <sheetView showGridLines="0" topLeftCell="A22" workbookViewId="0">
      <selection activeCell="Q41" sqref="Q41"/>
    </sheetView>
  </sheetViews>
  <sheetFormatPr defaultRowHeight="12.75" x14ac:dyDescent="0.2"/>
  <cols>
    <col min="1" max="1" width="16.28515625" customWidth="1"/>
    <col min="2" max="2" width="7" customWidth="1"/>
    <col min="3" max="3" width="7.28515625" bestFit="1" customWidth="1"/>
    <col min="4" max="4" width="11.5703125" bestFit="1" customWidth="1"/>
    <col min="5" max="5" width="12.7109375" customWidth="1"/>
    <col min="6" max="6" width="11.5703125" customWidth="1"/>
    <col min="7" max="7" width="10.7109375" customWidth="1"/>
    <col min="8" max="9" width="10.7109375" bestFit="1" customWidth="1"/>
    <col min="10" max="12" width="12" customWidth="1"/>
    <col min="13" max="13" width="12.140625" style="31" customWidth="1"/>
  </cols>
  <sheetData>
    <row r="2" spans="1:13" s="16" customFormat="1" ht="15.75" x14ac:dyDescent="0.25">
      <c r="A2" s="56" t="s">
        <v>52</v>
      </c>
      <c r="M2" s="40"/>
    </row>
    <row r="4" spans="1:13" ht="13.5" thickBot="1" x14ac:dyDescent="0.25">
      <c r="A4" s="2" t="s">
        <v>24</v>
      </c>
    </row>
    <row r="5" spans="1:13" s="17" customFormat="1" ht="13.5" thickTop="1" x14ac:dyDescent="0.2">
      <c r="A5" s="61" t="s">
        <v>13</v>
      </c>
      <c r="B5" s="62" t="s">
        <v>25</v>
      </c>
      <c r="C5" s="62"/>
      <c r="D5" s="63" t="s">
        <v>9</v>
      </c>
      <c r="E5" s="63" t="s">
        <v>21</v>
      </c>
      <c r="F5" s="63" t="s">
        <v>26</v>
      </c>
      <c r="G5" s="63" t="s">
        <v>26</v>
      </c>
      <c r="H5" s="63" t="s">
        <v>26</v>
      </c>
      <c r="I5" s="63" t="s">
        <v>26</v>
      </c>
      <c r="J5" s="63" t="s">
        <v>26</v>
      </c>
      <c r="K5" s="63" t="s">
        <v>26</v>
      </c>
      <c r="L5" s="63" t="s">
        <v>26</v>
      </c>
      <c r="M5" s="64" t="s">
        <v>33</v>
      </c>
    </row>
    <row r="6" spans="1:13" s="17" customFormat="1" x14ac:dyDescent="0.2">
      <c r="A6" s="65" t="s">
        <v>11</v>
      </c>
      <c r="B6" s="36"/>
      <c r="C6" s="36"/>
      <c r="D6" s="36"/>
      <c r="E6" s="36"/>
      <c r="F6" s="37" t="s">
        <v>43</v>
      </c>
      <c r="G6" s="37" t="s">
        <v>44</v>
      </c>
      <c r="H6" s="37" t="s">
        <v>45</v>
      </c>
      <c r="I6" s="37" t="s">
        <v>46</v>
      </c>
      <c r="J6" s="37" t="s">
        <v>47</v>
      </c>
      <c r="K6" s="37" t="s">
        <v>51</v>
      </c>
      <c r="L6" s="37" t="s">
        <v>50</v>
      </c>
      <c r="M6" s="66"/>
    </row>
    <row r="7" spans="1:13" s="19" customFormat="1" ht="12" customHeight="1" x14ac:dyDescent="0.2">
      <c r="A7" s="80"/>
      <c r="B7" s="18"/>
      <c r="C7" s="18"/>
      <c r="D7" s="18"/>
      <c r="E7" s="18">
        <f>+Mthly!K12</f>
        <v>0</v>
      </c>
      <c r="F7" s="41"/>
      <c r="G7" s="41"/>
      <c r="H7" s="41"/>
      <c r="I7" s="41"/>
      <c r="J7" s="41"/>
      <c r="M7" s="67">
        <f>SUM(F7:K7)</f>
        <v>0</v>
      </c>
    </row>
    <row r="8" spans="1:13" s="19" customFormat="1" x14ac:dyDescent="0.2">
      <c r="A8" s="80"/>
      <c r="B8" s="18"/>
      <c r="C8" s="18"/>
      <c r="D8" s="18"/>
      <c r="E8" s="18">
        <f>+Mthly!K13</f>
        <v>0</v>
      </c>
      <c r="F8" s="41"/>
      <c r="G8" s="41"/>
      <c r="H8" s="41"/>
      <c r="I8" s="41"/>
      <c r="J8" s="41"/>
      <c r="M8" s="67">
        <f t="shared" ref="M8:M13" si="0">SUM(F8:L8)</f>
        <v>0</v>
      </c>
    </row>
    <row r="9" spans="1:13" s="19" customFormat="1" ht="12" customHeight="1" x14ac:dyDescent="0.2">
      <c r="A9" s="80"/>
      <c r="B9" s="18"/>
      <c r="C9" s="18"/>
      <c r="D9" s="18"/>
      <c r="E9" s="78">
        <f>+Mthly!F11</f>
        <v>0</v>
      </c>
      <c r="F9" s="78"/>
      <c r="G9" s="78"/>
      <c r="H9" s="78"/>
      <c r="I9" s="78"/>
      <c r="J9" s="78"/>
      <c r="K9" s="78"/>
      <c r="M9" s="67">
        <f t="shared" si="0"/>
        <v>0</v>
      </c>
    </row>
    <row r="10" spans="1:13" s="19" customFormat="1" ht="12" customHeight="1" x14ac:dyDescent="0.2">
      <c r="A10" s="80"/>
      <c r="B10" s="18"/>
      <c r="C10" s="18"/>
      <c r="D10" s="18"/>
      <c r="E10" s="78">
        <f>+Mthly!F20</f>
        <v>0</v>
      </c>
      <c r="F10" s="78"/>
      <c r="G10" s="78"/>
      <c r="M10" s="67">
        <f t="shared" si="0"/>
        <v>0</v>
      </c>
    </row>
    <row r="11" spans="1:13" s="19" customFormat="1" ht="12" customHeight="1" x14ac:dyDescent="0.2">
      <c r="A11" s="80"/>
      <c r="B11" s="18"/>
      <c r="C11" s="18"/>
      <c r="D11" s="18"/>
      <c r="E11" s="78">
        <f>+Mthly!F19</f>
        <v>0</v>
      </c>
      <c r="F11" s="78"/>
      <c r="M11" s="67">
        <f t="shared" si="0"/>
        <v>0</v>
      </c>
    </row>
    <row r="12" spans="1:13" s="19" customFormat="1" ht="12" customHeight="1" x14ac:dyDescent="0.2">
      <c r="A12" s="80"/>
      <c r="B12" s="18"/>
      <c r="C12" s="18"/>
      <c r="D12" s="59"/>
      <c r="E12" s="79">
        <f>+Mthly!F22</f>
        <v>0</v>
      </c>
      <c r="F12" s="78"/>
      <c r="G12" s="78"/>
      <c r="M12" s="67">
        <f t="shared" si="0"/>
        <v>0</v>
      </c>
    </row>
    <row r="13" spans="1:13" s="19" customFormat="1" ht="12" customHeight="1" x14ac:dyDescent="0.2">
      <c r="A13" s="80"/>
      <c r="B13" s="18"/>
      <c r="C13" s="18"/>
      <c r="D13" s="59"/>
      <c r="E13" s="79">
        <f>+Mthly!F23</f>
        <v>0</v>
      </c>
      <c r="F13" s="78"/>
      <c r="G13" s="78"/>
      <c r="M13" s="67">
        <f t="shared" si="0"/>
        <v>0</v>
      </c>
    </row>
    <row r="14" spans="1:13" s="19" customFormat="1" ht="12" customHeight="1" x14ac:dyDescent="0.2">
      <c r="A14" s="81"/>
      <c r="B14" s="18"/>
      <c r="C14" s="18"/>
      <c r="D14" s="59"/>
      <c r="E14" s="79">
        <f>+Mthly!K14</f>
        <v>0</v>
      </c>
      <c r="F14" s="78"/>
      <c r="G14" s="78"/>
      <c r="H14" s="78"/>
      <c r="I14" s="78"/>
      <c r="J14" s="78"/>
      <c r="K14" s="78"/>
      <c r="L14" s="78"/>
      <c r="M14" s="67">
        <f>SUM(F14:L14)</f>
        <v>0</v>
      </c>
    </row>
    <row r="15" spans="1:13" s="17" customFormat="1" x14ac:dyDescent="0.2">
      <c r="A15" s="68" t="s">
        <v>30</v>
      </c>
      <c r="B15" s="35"/>
      <c r="C15" s="35"/>
      <c r="D15" s="35"/>
      <c r="E15" s="35">
        <f>SUM(E7:E14)</f>
        <v>0</v>
      </c>
      <c r="F15" s="35">
        <f t="shared" ref="F15:L15" si="1">SUM(F7:F14)</f>
        <v>0</v>
      </c>
      <c r="G15" s="35">
        <f t="shared" si="1"/>
        <v>0</v>
      </c>
      <c r="H15" s="35">
        <f t="shared" si="1"/>
        <v>0</v>
      </c>
      <c r="I15" s="35">
        <f t="shared" si="1"/>
        <v>0</v>
      </c>
      <c r="J15" s="35">
        <f t="shared" si="1"/>
        <v>0</v>
      </c>
      <c r="K15" s="35">
        <f t="shared" si="1"/>
        <v>0</v>
      </c>
      <c r="L15" s="35">
        <f t="shared" si="1"/>
        <v>0</v>
      </c>
      <c r="M15" s="69">
        <f>SUM(M7:M14)</f>
        <v>0</v>
      </c>
    </row>
    <row r="16" spans="1:13" x14ac:dyDescent="0.2">
      <c r="A16" s="4"/>
      <c r="F16" s="70"/>
      <c r="G16" s="70"/>
      <c r="K16" s="19"/>
      <c r="L16" s="19"/>
      <c r="M16" s="67"/>
    </row>
    <row r="17" spans="1:13" s="19" customFormat="1" x14ac:dyDescent="0.2">
      <c r="A17" s="80" t="s">
        <v>49</v>
      </c>
      <c r="B17" s="18"/>
      <c r="C17" s="18"/>
      <c r="D17" s="18"/>
      <c r="E17" s="18">
        <f>+Mthly!K8</f>
        <v>0</v>
      </c>
      <c r="F17" s="41"/>
      <c r="G17" s="41"/>
      <c r="H17" s="41"/>
      <c r="I17" s="41"/>
      <c r="J17" s="41"/>
      <c r="K17" s="41"/>
      <c r="L17" s="41"/>
      <c r="M17" s="67">
        <f>SUM(F17:L17)</f>
        <v>0</v>
      </c>
    </row>
    <row r="18" spans="1:13" s="17" customFormat="1" x14ac:dyDescent="0.2">
      <c r="A18" s="68" t="s">
        <v>27</v>
      </c>
      <c r="B18" s="35"/>
      <c r="C18" s="35"/>
      <c r="D18" s="35"/>
      <c r="E18" s="35">
        <f t="shared" ref="E18:M18" si="2">SUM(E17:E17)</f>
        <v>0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  <c r="M18" s="69">
        <f t="shared" si="2"/>
        <v>0</v>
      </c>
    </row>
    <row r="19" spans="1:13" x14ac:dyDescent="0.2">
      <c r="A19" s="4"/>
      <c r="F19" s="70"/>
      <c r="G19" s="70"/>
      <c r="M19" s="5"/>
    </row>
    <row r="20" spans="1:13" s="17" customFormat="1" ht="13.5" thickBot="1" x14ac:dyDescent="0.25">
      <c r="A20" s="71" t="s">
        <v>34</v>
      </c>
      <c r="B20" s="72"/>
      <c r="C20" s="72"/>
      <c r="D20" s="72"/>
      <c r="E20" s="72">
        <f t="shared" ref="E20:M20" si="3">+E15+E18</f>
        <v>0</v>
      </c>
      <c r="F20" s="73">
        <f t="shared" si="3"/>
        <v>0</v>
      </c>
      <c r="G20" s="73">
        <f t="shared" si="3"/>
        <v>0</v>
      </c>
      <c r="H20" s="73">
        <f t="shared" si="3"/>
        <v>0</v>
      </c>
      <c r="I20" s="73">
        <f t="shared" si="3"/>
        <v>0</v>
      </c>
      <c r="J20" s="73">
        <f t="shared" si="3"/>
        <v>0</v>
      </c>
      <c r="K20" s="73">
        <f t="shared" si="3"/>
        <v>0</v>
      </c>
      <c r="L20" s="73">
        <f t="shared" si="3"/>
        <v>0</v>
      </c>
      <c r="M20" s="74">
        <f t="shared" si="3"/>
        <v>0</v>
      </c>
    </row>
    <row r="21" spans="1:13" ht="13.5" thickTop="1" x14ac:dyDescent="0.2">
      <c r="E21" s="19"/>
    </row>
    <row r="23" spans="1:13" ht="13.5" thickBot="1" x14ac:dyDescent="0.25">
      <c r="A23" s="2" t="s">
        <v>10</v>
      </c>
    </row>
    <row r="24" spans="1:13" s="17" customFormat="1" ht="13.5" thickTop="1" x14ac:dyDescent="0.2">
      <c r="A24" s="61" t="s">
        <v>13</v>
      </c>
      <c r="B24" s="62" t="s">
        <v>25</v>
      </c>
      <c r="C24" s="62"/>
      <c r="D24" s="63" t="s">
        <v>9</v>
      </c>
      <c r="E24" s="63" t="s">
        <v>21</v>
      </c>
      <c r="F24" s="63" t="s">
        <v>26</v>
      </c>
      <c r="G24" s="63" t="s">
        <v>26</v>
      </c>
      <c r="H24" s="63" t="s">
        <v>26</v>
      </c>
      <c r="I24" s="63" t="s">
        <v>26</v>
      </c>
      <c r="J24" s="63" t="s">
        <v>26</v>
      </c>
      <c r="K24" s="63" t="s">
        <v>26</v>
      </c>
      <c r="L24" s="63" t="s">
        <v>26</v>
      </c>
      <c r="M24" s="64" t="s">
        <v>33</v>
      </c>
    </row>
    <row r="25" spans="1:13" s="17" customFormat="1" x14ac:dyDescent="0.2">
      <c r="A25" s="65" t="s">
        <v>11</v>
      </c>
      <c r="B25" s="36"/>
      <c r="C25" s="36"/>
      <c r="D25" s="36"/>
      <c r="E25" s="36"/>
      <c r="F25" s="37" t="s">
        <v>45</v>
      </c>
      <c r="G25" s="37" t="s">
        <v>46</v>
      </c>
      <c r="H25" s="37" t="s">
        <v>47</v>
      </c>
      <c r="I25" s="37" t="s">
        <v>51</v>
      </c>
      <c r="J25" s="37" t="s">
        <v>61</v>
      </c>
      <c r="K25" s="37" t="s">
        <v>62</v>
      </c>
      <c r="L25" s="37" t="s">
        <v>63</v>
      </c>
      <c r="M25" s="66"/>
    </row>
    <row r="26" spans="1:13" s="19" customFormat="1" ht="12" customHeight="1" x14ac:dyDescent="0.2">
      <c r="A26" s="80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67">
        <f>SUM(F26:K26)</f>
        <v>0</v>
      </c>
    </row>
    <row r="27" spans="1:13" s="19" customFormat="1" x14ac:dyDescent="0.2">
      <c r="A27" s="80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67">
        <f t="shared" ref="M27:M32" si="4">SUM(F27:L27)</f>
        <v>0</v>
      </c>
    </row>
    <row r="28" spans="1:13" s="19" customFormat="1" ht="12" customHeight="1" x14ac:dyDescent="0.2">
      <c r="A28" s="80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67">
        <f t="shared" si="4"/>
        <v>0</v>
      </c>
    </row>
    <row r="29" spans="1:13" s="19" customFormat="1" ht="12" customHeight="1" x14ac:dyDescent="0.2">
      <c r="A29" s="80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67">
        <f t="shared" si="4"/>
        <v>0</v>
      </c>
    </row>
    <row r="30" spans="1:13" s="19" customFormat="1" ht="12" customHeight="1" x14ac:dyDescent="0.2">
      <c r="A30" s="80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67">
        <f t="shared" si="4"/>
        <v>0</v>
      </c>
    </row>
    <row r="31" spans="1:13" s="19" customFormat="1" ht="12" customHeight="1" x14ac:dyDescent="0.2">
      <c r="A31" s="80"/>
      <c r="B31" s="18"/>
      <c r="C31" s="18"/>
      <c r="D31" s="59"/>
      <c r="E31" s="59"/>
      <c r="F31" s="18"/>
      <c r="G31" s="18"/>
      <c r="H31" s="18"/>
      <c r="I31" s="18"/>
      <c r="J31" s="18"/>
      <c r="K31" s="18"/>
      <c r="L31" s="18"/>
      <c r="M31" s="67">
        <f t="shared" si="4"/>
        <v>0</v>
      </c>
    </row>
    <row r="32" spans="1:13" s="19" customFormat="1" ht="12" customHeight="1" x14ac:dyDescent="0.2">
      <c r="A32" s="80"/>
      <c r="B32" s="18"/>
      <c r="C32" s="18"/>
      <c r="D32" s="59"/>
      <c r="E32" s="59"/>
      <c r="F32" s="18"/>
      <c r="G32" s="18"/>
      <c r="H32" s="18"/>
      <c r="I32" s="18"/>
      <c r="J32" s="18"/>
      <c r="K32" s="18"/>
      <c r="L32" s="18"/>
      <c r="M32" s="67">
        <f t="shared" si="4"/>
        <v>0</v>
      </c>
    </row>
    <row r="33" spans="1:13" s="19" customFormat="1" ht="12" customHeight="1" x14ac:dyDescent="0.2">
      <c r="A33" s="81"/>
      <c r="B33" s="18"/>
      <c r="C33" s="18"/>
      <c r="D33" s="59"/>
      <c r="E33" s="59"/>
      <c r="F33" s="18"/>
      <c r="G33" s="18"/>
      <c r="H33" s="18"/>
      <c r="I33" s="18"/>
      <c r="J33" s="18"/>
      <c r="K33" s="18"/>
      <c r="L33" s="18"/>
      <c r="M33" s="67">
        <f>SUM(F33:L33)</f>
        <v>0</v>
      </c>
    </row>
    <row r="34" spans="1:13" s="17" customFormat="1" x14ac:dyDescent="0.2">
      <c r="A34" s="68" t="s">
        <v>30</v>
      </c>
      <c r="B34" s="35"/>
      <c r="C34" s="35"/>
      <c r="D34" s="35"/>
      <c r="E34" s="35">
        <f t="shared" ref="E34:M34" si="5">SUM(E26:E33)</f>
        <v>0</v>
      </c>
      <c r="F34" s="35">
        <f t="shared" si="5"/>
        <v>0</v>
      </c>
      <c r="G34" s="35">
        <f t="shared" si="5"/>
        <v>0</v>
      </c>
      <c r="H34" s="35">
        <f t="shared" si="5"/>
        <v>0</v>
      </c>
      <c r="I34" s="35">
        <f t="shared" si="5"/>
        <v>0</v>
      </c>
      <c r="J34" s="35">
        <f t="shared" si="5"/>
        <v>0</v>
      </c>
      <c r="K34" s="35">
        <f t="shared" si="5"/>
        <v>0</v>
      </c>
      <c r="L34" s="35">
        <f t="shared" si="5"/>
        <v>0</v>
      </c>
      <c r="M34" s="69">
        <f t="shared" si="5"/>
        <v>0</v>
      </c>
    </row>
    <row r="35" spans="1:13" x14ac:dyDescent="0.2">
      <c r="A35" s="4"/>
      <c r="F35" s="70"/>
      <c r="G35" s="70"/>
      <c r="K35" s="19"/>
      <c r="L35" s="19"/>
      <c r="M35" s="67"/>
    </row>
    <row r="36" spans="1:13" s="19" customFormat="1" x14ac:dyDescent="0.2">
      <c r="A36" s="80" t="s">
        <v>49</v>
      </c>
      <c r="B36" s="18" t="s">
        <v>28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67">
        <f>SUM(F36:L36)</f>
        <v>0</v>
      </c>
    </row>
    <row r="37" spans="1:13" s="17" customFormat="1" x14ac:dyDescent="0.2">
      <c r="A37" s="68" t="s">
        <v>27</v>
      </c>
      <c r="B37" s="35"/>
      <c r="C37" s="35"/>
      <c r="D37" s="35"/>
      <c r="E37" s="35">
        <f t="shared" ref="E37:M37" si="6">SUM(E36:E36)</f>
        <v>0</v>
      </c>
      <c r="F37" s="35">
        <f t="shared" si="6"/>
        <v>0</v>
      </c>
      <c r="G37" s="35">
        <f t="shared" si="6"/>
        <v>0</v>
      </c>
      <c r="H37" s="35">
        <f t="shared" si="6"/>
        <v>0</v>
      </c>
      <c r="I37" s="35">
        <f t="shared" si="6"/>
        <v>0</v>
      </c>
      <c r="J37" s="35">
        <f t="shared" si="6"/>
        <v>0</v>
      </c>
      <c r="K37" s="35">
        <f t="shared" si="6"/>
        <v>0</v>
      </c>
      <c r="L37" s="35">
        <f t="shared" si="6"/>
        <v>0</v>
      </c>
      <c r="M37" s="69">
        <f t="shared" si="6"/>
        <v>0</v>
      </c>
    </row>
    <row r="38" spans="1:13" x14ac:dyDescent="0.2">
      <c r="A38" s="4"/>
      <c r="F38" s="70"/>
      <c r="G38" s="70"/>
      <c r="M38" s="5"/>
    </row>
    <row r="39" spans="1:13" s="17" customFormat="1" ht="13.5" thickBot="1" x14ac:dyDescent="0.25">
      <c r="A39" s="71" t="s">
        <v>34</v>
      </c>
      <c r="B39" s="72"/>
      <c r="C39" s="72"/>
      <c r="D39" s="72"/>
      <c r="E39" s="72">
        <f t="shared" ref="E39:M39" si="7">+E34+E37</f>
        <v>0</v>
      </c>
      <c r="F39" s="73">
        <f t="shared" si="7"/>
        <v>0</v>
      </c>
      <c r="G39" s="73">
        <f t="shared" si="7"/>
        <v>0</v>
      </c>
      <c r="H39" s="73">
        <f t="shared" si="7"/>
        <v>0</v>
      </c>
      <c r="I39" s="73">
        <f t="shared" si="7"/>
        <v>0</v>
      </c>
      <c r="J39" s="73">
        <f t="shared" si="7"/>
        <v>0</v>
      </c>
      <c r="K39" s="73">
        <f t="shared" si="7"/>
        <v>0</v>
      </c>
      <c r="L39" s="73">
        <f t="shared" si="7"/>
        <v>0</v>
      </c>
      <c r="M39" s="74">
        <f t="shared" si="7"/>
        <v>0</v>
      </c>
    </row>
    <row r="40" spans="1:13" ht="13.5" thickTop="1" x14ac:dyDescent="0.2"/>
    <row r="41" spans="1:13" ht="13.5" thickBot="1" x14ac:dyDescent="0.25">
      <c r="A41" s="2" t="s">
        <v>30</v>
      </c>
    </row>
    <row r="42" spans="1:13" s="17" customFormat="1" ht="13.5" thickTop="1" x14ac:dyDescent="0.2">
      <c r="A42" s="61" t="s">
        <v>13</v>
      </c>
      <c r="B42" s="62" t="s">
        <v>25</v>
      </c>
      <c r="C42" s="62"/>
      <c r="D42" s="63" t="s">
        <v>9</v>
      </c>
      <c r="E42" s="63" t="s">
        <v>21</v>
      </c>
      <c r="F42" s="63" t="s">
        <v>26</v>
      </c>
      <c r="G42" s="63" t="s">
        <v>26</v>
      </c>
      <c r="H42" s="63" t="s">
        <v>26</v>
      </c>
      <c r="I42" s="63" t="s">
        <v>26</v>
      </c>
      <c r="J42" s="63" t="s">
        <v>26</v>
      </c>
      <c r="K42" s="63" t="s">
        <v>26</v>
      </c>
      <c r="L42" s="63" t="s">
        <v>26</v>
      </c>
      <c r="M42" s="64" t="s">
        <v>33</v>
      </c>
    </row>
    <row r="43" spans="1:13" s="17" customFormat="1" x14ac:dyDescent="0.2">
      <c r="A43" s="65" t="s">
        <v>11</v>
      </c>
      <c r="B43" s="36"/>
      <c r="C43" s="36"/>
      <c r="D43" s="36"/>
      <c r="E43" s="36"/>
      <c r="F43" s="37" t="s">
        <v>43</v>
      </c>
      <c r="G43" s="37" t="s">
        <v>44</v>
      </c>
      <c r="H43" s="37" t="s">
        <v>45</v>
      </c>
      <c r="I43" s="37" t="s">
        <v>46</v>
      </c>
      <c r="J43" s="37" t="s">
        <v>47</v>
      </c>
      <c r="K43" s="37" t="s">
        <v>51</v>
      </c>
      <c r="L43" s="37" t="s">
        <v>50</v>
      </c>
      <c r="M43" s="66"/>
    </row>
    <row r="44" spans="1:13" s="19" customFormat="1" ht="12" customHeight="1" x14ac:dyDescent="0.2">
      <c r="A44" s="80"/>
      <c r="B44" s="18"/>
      <c r="C44" s="18"/>
      <c r="D44" s="18"/>
      <c r="E44" s="18">
        <f>+E7+E26</f>
        <v>0</v>
      </c>
      <c r="F44" s="18">
        <f t="shared" ref="F44:L44" si="8">+F7+F26</f>
        <v>0</v>
      </c>
      <c r="G44" s="18">
        <f t="shared" si="8"/>
        <v>0</v>
      </c>
      <c r="H44" s="18">
        <f t="shared" si="8"/>
        <v>0</v>
      </c>
      <c r="I44" s="18">
        <f t="shared" si="8"/>
        <v>0</v>
      </c>
      <c r="J44" s="18">
        <f t="shared" si="8"/>
        <v>0</v>
      </c>
      <c r="K44" s="18">
        <f t="shared" si="8"/>
        <v>0</v>
      </c>
      <c r="L44" s="18">
        <f t="shared" si="8"/>
        <v>0</v>
      </c>
      <c r="M44" s="67">
        <f>SUM(F44:K44)</f>
        <v>0</v>
      </c>
    </row>
    <row r="45" spans="1:13" s="19" customFormat="1" x14ac:dyDescent="0.2">
      <c r="A45" s="80"/>
      <c r="B45" s="18"/>
      <c r="C45" s="18"/>
      <c r="D45" s="18"/>
      <c r="E45" s="18">
        <f t="shared" ref="E45:L51" si="9">+E8+E27</f>
        <v>0</v>
      </c>
      <c r="F45" s="18">
        <f t="shared" si="9"/>
        <v>0</v>
      </c>
      <c r="G45" s="18">
        <f t="shared" si="9"/>
        <v>0</v>
      </c>
      <c r="H45" s="18">
        <f t="shared" si="9"/>
        <v>0</v>
      </c>
      <c r="I45" s="18">
        <f t="shared" si="9"/>
        <v>0</v>
      </c>
      <c r="J45" s="18">
        <f t="shared" si="9"/>
        <v>0</v>
      </c>
      <c r="K45" s="18">
        <f t="shared" si="9"/>
        <v>0</v>
      </c>
      <c r="L45" s="18">
        <f t="shared" si="9"/>
        <v>0</v>
      </c>
      <c r="M45" s="67">
        <f t="shared" ref="M45:M50" si="10">SUM(F45:L45)</f>
        <v>0</v>
      </c>
    </row>
    <row r="46" spans="1:13" s="19" customFormat="1" ht="12" customHeight="1" x14ac:dyDescent="0.2">
      <c r="A46" s="80"/>
      <c r="B46" s="18"/>
      <c r="C46" s="18"/>
      <c r="D46" s="18"/>
      <c r="E46" s="18">
        <f t="shared" si="9"/>
        <v>0</v>
      </c>
      <c r="F46" s="18">
        <f t="shared" si="9"/>
        <v>0</v>
      </c>
      <c r="G46" s="18">
        <f t="shared" si="9"/>
        <v>0</v>
      </c>
      <c r="H46" s="18">
        <f t="shared" si="9"/>
        <v>0</v>
      </c>
      <c r="I46" s="18">
        <f t="shared" si="9"/>
        <v>0</v>
      </c>
      <c r="J46" s="18">
        <f t="shared" si="9"/>
        <v>0</v>
      </c>
      <c r="K46" s="18">
        <f t="shared" si="9"/>
        <v>0</v>
      </c>
      <c r="L46" s="18">
        <f t="shared" si="9"/>
        <v>0</v>
      </c>
      <c r="M46" s="67">
        <f t="shared" si="10"/>
        <v>0</v>
      </c>
    </row>
    <row r="47" spans="1:13" s="19" customFormat="1" ht="12" customHeight="1" x14ac:dyDescent="0.2">
      <c r="A47" s="80"/>
      <c r="B47" s="18"/>
      <c r="C47" s="18"/>
      <c r="D47" s="18"/>
      <c r="E47" s="18">
        <f t="shared" si="9"/>
        <v>0</v>
      </c>
      <c r="F47" s="18">
        <f t="shared" si="9"/>
        <v>0</v>
      </c>
      <c r="G47" s="18">
        <f t="shared" si="9"/>
        <v>0</v>
      </c>
      <c r="H47" s="18">
        <f t="shared" si="9"/>
        <v>0</v>
      </c>
      <c r="I47" s="18">
        <f t="shared" si="9"/>
        <v>0</v>
      </c>
      <c r="J47" s="18">
        <f t="shared" si="9"/>
        <v>0</v>
      </c>
      <c r="K47" s="18">
        <f t="shared" si="9"/>
        <v>0</v>
      </c>
      <c r="L47" s="18">
        <f t="shared" si="9"/>
        <v>0</v>
      </c>
      <c r="M47" s="67">
        <f t="shared" si="10"/>
        <v>0</v>
      </c>
    </row>
    <row r="48" spans="1:13" s="19" customFormat="1" ht="12" customHeight="1" x14ac:dyDescent="0.2">
      <c r="A48" s="80"/>
      <c r="B48" s="18"/>
      <c r="C48" s="18"/>
      <c r="D48" s="18"/>
      <c r="E48" s="18">
        <f t="shared" si="9"/>
        <v>0</v>
      </c>
      <c r="F48" s="18">
        <f t="shared" si="9"/>
        <v>0</v>
      </c>
      <c r="G48" s="18">
        <f t="shared" si="9"/>
        <v>0</v>
      </c>
      <c r="H48" s="18">
        <f t="shared" si="9"/>
        <v>0</v>
      </c>
      <c r="I48" s="18">
        <f t="shared" si="9"/>
        <v>0</v>
      </c>
      <c r="J48" s="18">
        <f t="shared" si="9"/>
        <v>0</v>
      </c>
      <c r="K48" s="18">
        <f t="shared" si="9"/>
        <v>0</v>
      </c>
      <c r="L48" s="18">
        <f t="shared" si="9"/>
        <v>0</v>
      </c>
      <c r="M48" s="67">
        <f t="shared" si="10"/>
        <v>0</v>
      </c>
    </row>
    <row r="49" spans="1:13" s="19" customFormat="1" ht="12" customHeight="1" x14ac:dyDescent="0.2">
      <c r="A49" s="80"/>
      <c r="B49" s="18"/>
      <c r="C49" s="18"/>
      <c r="D49" s="59"/>
      <c r="E49" s="18">
        <f t="shared" si="9"/>
        <v>0</v>
      </c>
      <c r="F49" s="18">
        <f t="shared" si="9"/>
        <v>0</v>
      </c>
      <c r="G49" s="18">
        <f t="shared" si="9"/>
        <v>0</v>
      </c>
      <c r="H49" s="18">
        <f t="shared" si="9"/>
        <v>0</v>
      </c>
      <c r="I49" s="18">
        <f t="shared" si="9"/>
        <v>0</v>
      </c>
      <c r="J49" s="18">
        <f t="shared" si="9"/>
        <v>0</v>
      </c>
      <c r="K49" s="18">
        <f t="shared" si="9"/>
        <v>0</v>
      </c>
      <c r="L49" s="18">
        <f t="shared" si="9"/>
        <v>0</v>
      </c>
      <c r="M49" s="67">
        <f t="shared" si="10"/>
        <v>0</v>
      </c>
    </row>
    <row r="50" spans="1:13" s="19" customFormat="1" ht="12" customHeight="1" x14ac:dyDescent="0.2">
      <c r="A50" s="80"/>
      <c r="B50" s="18"/>
      <c r="C50" s="18"/>
      <c r="D50" s="59"/>
      <c r="E50" s="18">
        <f t="shared" si="9"/>
        <v>0</v>
      </c>
      <c r="F50" s="18">
        <f t="shared" si="9"/>
        <v>0</v>
      </c>
      <c r="G50" s="18">
        <f t="shared" si="9"/>
        <v>0</v>
      </c>
      <c r="H50" s="18">
        <f t="shared" si="9"/>
        <v>0</v>
      </c>
      <c r="I50" s="18">
        <f t="shared" si="9"/>
        <v>0</v>
      </c>
      <c r="J50" s="18">
        <f t="shared" si="9"/>
        <v>0</v>
      </c>
      <c r="K50" s="18">
        <f t="shared" si="9"/>
        <v>0</v>
      </c>
      <c r="L50" s="18">
        <f t="shared" si="9"/>
        <v>0</v>
      </c>
      <c r="M50" s="67">
        <f t="shared" si="10"/>
        <v>0</v>
      </c>
    </row>
    <row r="51" spans="1:13" s="19" customFormat="1" ht="12" customHeight="1" x14ac:dyDescent="0.2">
      <c r="A51" s="81"/>
      <c r="B51" s="18"/>
      <c r="C51" s="18"/>
      <c r="D51" s="59"/>
      <c r="E51" s="18">
        <f t="shared" si="9"/>
        <v>0</v>
      </c>
      <c r="F51" s="18">
        <f t="shared" si="9"/>
        <v>0</v>
      </c>
      <c r="G51" s="18">
        <f t="shared" si="9"/>
        <v>0</v>
      </c>
      <c r="H51" s="18">
        <f t="shared" si="9"/>
        <v>0</v>
      </c>
      <c r="I51" s="18">
        <f t="shared" si="9"/>
        <v>0</v>
      </c>
      <c r="J51" s="18">
        <f t="shared" si="9"/>
        <v>0</v>
      </c>
      <c r="K51" s="18">
        <f t="shared" si="9"/>
        <v>0</v>
      </c>
      <c r="L51" s="18">
        <f t="shared" si="9"/>
        <v>0</v>
      </c>
      <c r="M51" s="67">
        <f>SUM(F51:L51)</f>
        <v>0</v>
      </c>
    </row>
    <row r="52" spans="1:13" s="17" customFormat="1" x14ac:dyDescent="0.2">
      <c r="A52" s="68" t="s">
        <v>30</v>
      </c>
      <c r="B52" s="35"/>
      <c r="C52" s="35"/>
      <c r="D52" s="35"/>
      <c r="E52" s="35">
        <f t="shared" ref="E52:M52" si="11">SUM(E44:E51)</f>
        <v>0</v>
      </c>
      <c r="F52" s="35">
        <f t="shared" si="11"/>
        <v>0</v>
      </c>
      <c r="G52" s="35">
        <f t="shared" si="11"/>
        <v>0</v>
      </c>
      <c r="H52" s="35">
        <f t="shared" si="11"/>
        <v>0</v>
      </c>
      <c r="I52" s="35">
        <f t="shared" si="11"/>
        <v>0</v>
      </c>
      <c r="J52" s="35">
        <f t="shared" si="11"/>
        <v>0</v>
      </c>
      <c r="K52" s="35">
        <f t="shared" si="11"/>
        <v>0</v>
      </c>
      <c r="L52" s="35">
        <f t="shared" si="11"/>
        <v>0</v>
      </c>
      <c r="M52" s="69">
        <f t="shared" si="11"/>
        <v>0</v>
      </c>
    </row>
    <row r="53" spans="1:13" x14ac:dyDescent="0.2">
      <c r="A53" s="4"/>
      <c r="F53" s="70"/>
      <c r="G53" s="70"/>
      <c r="K53" s="19"/>
      <c r="L53" s="19"/>
      <c r="M53" s="67"/>
    </row>
    <row r="54" spans="1:13" s="19" customFormat="1" x14ac:dyDescent="0.2">
      <c r="A54" s="80" t="s">
        <v>49</v>
      </c>
      <c r="B54" s="18"/>
      <c r="C54" s="18"/>
      <c r="D54" s="18"/>
      <c r="E54" s="18">
        <f t="shared" ref="E54:L54" si="12">+E17+E36</f>
        <v>0</v>
      </c>
      <c r="F54" s="18">
        <f t="shared" si="12"/>
        <v>0</v>
      </c>
      <c r="G54" s="18">
        <f t="shared" si="12"/>
        <v>0</v>
      </c>
      <c r="H54" s="18">
        <f t="shared" si="12"/>
        <v>0</v>
      </c>
      <c r="I54" s="18">
        <f t="shared" si="12"/>
        <v>0</v>
      </c>
      <c r="J54" s="18">
        <f t="shared" si="12"/>
        <v>0</v>
      </c>
      <c r="K54" s="18">
        <f t="shared" si="12"/>
        <v>0</v>
      </c>
      <c r="L54" s="18">
        <f t="shared" si="12"/>
        <v>0</v>
      </c>
      <c r="M54" s="67">
        <f>SUM(F54:L54)</f>
        <v>0</v>
      </c>
    </row>
    <row r="55" spans="1:13" s="17" customFormat="1" x14ac:dyDescent="0.2">
      <c r="A55" s="68" t="s">
        <v>27</v>
      </c>
      <c r="B55" s="35"/>
      <c r="C55" s="35"/>
      <c r="D55" s="35"/>
      <c r="E55" s="35">
        <f t="shared" ref="E55:M55" si="13">SUM(E54:E54)</f>
        <v>0</v>
      </c>
      <c r="F55" s="35">
        <f t="shared" si="13"/>
        <v>0</v>
      </c>
      <c r="G55" s="35">
        <f t="shared" si="13"/>
        <v>0</v>
      </c>
      <c r="H55" s="35">
        <f t="shared" si="13"/>
        <v>0</v>
      </c>
      <c r="I55" s="35">
        <f t="shared" si="13"/>
        <v>0</v>
      </c>
      <c r="J55" s="35">
        <f t="shared" si="13"/>
        <v>0</v>
      </c>
      <c r="K55" s="35">
        <f t="shared" si="13"/>
        <v>0</v>
      </c>
      <c r="L55" s="35">
        <f t="shared" si="13"/>
        <v>0</v>
      </c>
      <c r="M55" s="69">
        <f t="shared" si="13"/>
        <v>0</v>
      </c>
    </row>
    <row r="56" spans="1:13" x14ac:dyDescent="0.2">
      <c r="A56" s="4"/>
      <c r="F56" s="70"/>
      <c r="G56" s="70"/>
      <c r="M56" s="5"/>
    </row>
    <row r="57" spans="1:13" s="17" customFormat="1" ht="13.5" thickBot="1" x14ac:dyDescent="0.25">
      <c r="A57" s="71" t="s">
        <v>34</v>
      </c>
      <c r="B57" s="72"/>
      <c r="C57" s="72"/>
      <c r="D57" s="72"/>
      <c r="E57" s="72">
        <f t="shared" ref="E57:M57" si="14">+E52+E55</f>
        <v>0</v>
      </c>
      <c r="F57" s="73">
        <f t="shared" si="14"/>
        <v>0</v>
      </c>
      <c r="G57" s="73">
        <f t="shared" si="14"/>
        <v>0</v>
      </c>
      <c r="H57" s="73">
        <f t="shared" si="14"/>
        <v>0</v>
      </c>
      <c r="I57" s="73">
        <f t="shared" si="14"/>
        <v>0</v>
      </c>
      <c r="J57" s="73">
        <f t="shared" si="14"/>
        <v>0</v>
      </c>
      <c r="K57" s="73">
        <f t="shared" si="14"/>
        <v>0</v>
      </c>
      <c r="L57" s="73">
        <f t="shared" si="14"/>
        <v>0</v>
      </c>
      <c r="M57" s="74">
        <f t="shared" si="14"/>
        <v>0</v>
      </c>
    </row>
    <row r="58" spans="1:13" ht="13.5" thickTop="1" x14ac:dyDescent="0.2"/>
    <row r="60" spans="1:13" x14ac:dyDescent="0.2">
      <c r="E60" s="19"/>
      <c r="F60" s="19"/>
    </row>
  </sheetData>
  <phoneticPr fontId="0" type="noConversion"/>
  <pageMargins left="0.75" right="0.75" top="1" bottom="1" header="0.5" footer="0.5"/>
  <pageSetup paperSize="9" scale="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L21"/>
  <sheetViews>
    <sheetView showGridLines="0" workbookViewId="0">
      <selection activeCell="F10" sqref="F10"/>
    </sheetView>
  </sheetViews>
  <sheetFormatPr defaultRowHeight="12.75" x14ac:dyDescent="0.2"/>
  <cols>
    <col min="1" max="1" width="25.7109375" customWidth="1"/>
    <col min="2" max="2" width="12.7109375" bestFit="1" customWidth="1"/>
    <col min="3" max="3" width="10.140625" customWidth="1"/>
    <col min="4" max="4" width="10" style="105" bestFit="1" customWidth="1"/>
    <col min="5" max="5" width="10" customWidth="1"/>
    <col min="6" max="6" width="10" style="105" customWidth="1"/>
    <col min="7" max="7" width="11.5703125" customWidth="1"/>
    <col min="8" max="10" width="14.28515625" customWidth="1"/>
    <col min="11" max="11" width="4.42578125" customWidth="1"/>
  </cols>
  <sheetData>
    <row r="1" spans="1:12" x14ac:dyDescent="0.2">
      <c r="A1" s="46" t="s">
        <v>121</v>
      </c>
    </row>
    <row r="3" spans="1:12" x14ac:dyDescent="0.2">
      <c r="F3" s="123" t="s">
        <v>122</v>
      </c>
    </row>
    <row r="4" spans="1:12" x14ac:dyDescent="0.2">
      <c r="A4" s="97"/>
      <c r="B4" s="98" t="s">
        <v>83</v>
      </c>
      <c r="C4" s="98" t="s">
        <v>85</v>
      </c>
      <c r="D4" s="98" t="s">
        <v>86</v>
      </c>
      <c r="E4" s="98" t="s">
        <v>89</v>
      </c>
      <c r="F4" s="98" t="s">
        <v>87</v>
      </c>
      <c r="G4" s="108" t="s">
        <v>96</v>
      </c>
      <c r="H4" s="108" t="s">
        <v>91</v>
      </c>
      <c r="I4" s="108" t="s">
        <v>24</v>
      </c>
      <c r="J4" s="108" t="s">
        <v>10</v>
      </c>
    </row>
    <row r="5" spans="1:12" x14ac:dyDescent="0.2">
      <c r="A5" s="97"/>
      <c r="B5" s="98" t="s">
        <v>99</v>
      </c>
      <c r="C5" s="98" t="s">
        <v>84</v>
      </c>
      <c r="D5" s="98" t="s">
        <v>87</v>
      </c>
      <c r="E5" s="98" t="s">
        <v>90</v>
      </c>
      <c r="F5" s="98" t="s">
        <v>88</v>
      </c>
      <c r="G5" s="108" t="s">
        <v>90</v>
      </c>
      <c r="H5" s="108" t="s">
        <v>97</v>
      </c>
      <c r="I5" s="108" t="s">
        <v>97</v>
      </c>
      <c r="J5" s="108" t="s">
        <v>97</v>
      </c>
    </row>
    <row r="6" spans="1:12" x14ac:dyDescent="0.2">
      <c r="A6" s="97"/>
      <c r="B6" s="98" t="s">
        <v>92</v>
      </c>
      <c r="C6" s="98" t="s">
        <v>93</v>
      </c>
      <c r="D6" s="98" t="s">
        <v>94</v>
      </c>
      <c r="E6" s="98" t="s">
        <v>85</v>
      </c>
      <c r="F6" s="98" t="s">
        <v>95</v>
      </c>
      <c r="G6" s="108" t="s">
        <v>92</v>
      </c>
      <c r="H6" s="108" t="s">
        <v>98</v>
      </c>
      <c r="I6" s="108" t="s">
        <v>98</v>
      </c>
      <c r="J6" s="108" t="s">
        <v>98</v>
      </c>
    </row>
    <row r="7" spans="1:12" x14ac:dyDescent="0.2">
      <c r="A7" t="s">
        <v>120</v>
      </c>
      <c r="B7" s="103">
        <v>7000</v>
      </c>
      <c r="C7" s="100">
        <v>41455</v>
      </c>
      <c r="D7" s="106">
        <v>36</v>
      </c>
      <c r="E7" s="100"/>
      <c r="F7" s="106">
        <f>34-1-1-1-1-1-1-1-1-1-1-1-1-1-1-1-1-1-1-1-1-1</f>
        <v>13</v>
      </c>
      <c r="G7" s="103">
        <f ca="1">OFFSET('Cabinet Vision'!$E$12,COLUMN()-1,4)</f>
        <v>235</v>
      </c>
      <c r="H7" s="103">
        <f ca="1">F7*G7</f>
        <v>3055</v>
      </c>
      <c r="I7" s="103">
        <f ca="1">SUM(OFFSET('Cabinet Vision'!G42,-$F7,0):'Cabinet Vision'!G42)</f>
        <v>2855.51</v>
      </c>
      <c r="J7" s="103">
        <f ca="1">SUM(OFFSET('Cabinet Vision'!H42,-$F7,0):'Cabinet Vision'!H42)</f>
        <v>199.49</v>
      </c>
      <c r="L7" s="103"/>
    </row>
    <row r="8" spans="1:12" s="2" customFormat="1" x14ac:dyDescent="0.2">
      <c r="A8" s="2" t="s">
        <v>30</v>
      </c>
      <c r="B8" s="104">
        <f>SUM(B7:B7)</f>
        <v>7000</v>
      </c>
      <c r="C8" s="102"/>
      <c r="D8" s="107"/>
      <c r="E8" s="101"/>
      <c r="F8" s="107"/>
      <c r="G8" s="104">
        <f ca="1">SUM(G7:G7)</f>
        <v>235</v>
      </c>
      <c r="H8" s="104">
        <f ca="1">SUM(H7:H7)</f>
        <v>3055</v>
      </c>
      <c r="I8" s="104">
        <f ca="1">SUM(I7:I7)</f>
        <v>2855.51</v>
      </c>
      <c r="J8" s="104">
        <f ca="1">SUM(J7:J7)</f>
        <v>199.49</v>
      </c>
      <c r="L8" s="104"/>
    </row>
    <row r="9" spans="1:12" s="2" customFormat="1" x14ac:dyDescent="0.2">
      <c r="A9" s="2" t="s">
        <v>82</v>
      </c>
      <c r="B9" s="104" t="e">
        <f>+#REF!</f>
        <v>#REF!</v>
      </c>
      <c r="C9" s="102">
        <v>40189</v>
      </c>
      <c r="D9" s="107">
        <v>180</v>
      </c>
      <c r="E9" s="102">
        <v>45627</v>
      </c>
      <c r="F9" s="107">
        <f>157-4-2-4-1-1-1-1-1-1-1-1-1-1-1-1-1-1-1-1-1-1-1-1-1-1-1-1-1-1-1-1-1-1-1-1</f>
        <v>115</v>
      </c>
      <c r="G9" s="104" t="e">
        <f ca="1">OFFSET(#REF!,COLUMN()-1,4)</f>
        <v>#REF!</v>
      </c>
      <c r="H9" s="104" t="e">
        <f ca="1">F9*G9</f>
        <v>#REF!</v>
      </c>
      <c r="I9" s="104" t="e">
        <f ca="1">SUM(OFFSET(#REF!,-$F9-1,0))</f>
        <v>#REF!</v>
      </c>
      <c r="J9" s="104" t="e">
        <f ca="1">+H9-I9</f>
        <v>#REF!</v>
      </c>
    </row>
    <row r="10" spans="1:12" x14ac:dyDescent="0.2">
      <c r="B10" s="103"/>
      <c r="G10" s="103"/>
      <c r="H10" s="103"/>
      <c r="I10" s="103"/>
      <c r="J10" s="103"/>
    </row>
    <row r="11" spans="1:12" x14ac:dyDescent="0.2">
      <c r="B11" s="103"/>
      <c r="C11" s="1"/>
      <c r="D11" s="106"/>
      <c r="E11" s="95"/>
      <c r="F11" s="106"/>
      <c r="G11" s="103"/>
      <c r="H11" s="103"/>
      <c r="I11" s="103"/>
      <c r="J11" s="103"/>
    </row>
    <row r="13" spans="1:12" x14ac:dyDescent="0.2">
      <c r="I13" s="103"/>
    </row>
    <row r="15" spans="1:12" x14ac:dyDescent="0.2">
      <c r="J15" s="103"/>
    </row>
    <row r="21" spans="9:9" x14ac:dyDescent="0.2">
      <c r="I21" s="120"/>
    </row>
  </sheetData>
  <phoneticPr fontId="11" type="noConversion"/>
  <pageMargins left="0.75" right="0.75" top="1" bottom="1" header="0.5" footer="0.5"/>
  <pageSetup paperSize="9" scale="9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CJ18"/>
  <sheetViews>
    <sheetView showGridLines="0" workbookViewId="0">
      <pane ySplit="3" topLeftCell="A4" activePane="bottomLeft" state="frozen"/>
      <selection pane="bottomLeft" activeCell="CN7" sqref="CN7"/>
    </sheetView>
  </sheetViews>
  <sheetFormatPr defaultRowHeight="12.75" x14ac:dyDescent="0.2"/>
  <cols>
    <col min="1" max="1" width="17" customWidth="1"/>
    <col min="2" max="2" width="12.7109375" style="105" customWidth="1"/>
    <col min="3" max="3" width="10.5703125" hidden="1" customWidth="1"/>
    <col min="4" max="4" width="9.5703125" hidden="1" customWidth="1"/>
    <col min="5" max="5" width="10" hidden="1" customWidth="1"/>
    <col min="6" max="18" width="9.5703125" hidden="1" customWidth="1"/>
    <col min="19" max="23" width="9.7109375" hidden="1" customWidth="1"/>
    <col min="24" max="24" width="14" customWidth="1"/>
    <col min="25" max="38" width="9.7109375" hidden="1" customWidth="1"/>
    <col min="39" max="86" width="10.140625" hidden="1" customWidth="1"/>
    <col min="87" max="87" width="14.140625" customWidth="1"/>
    <col min="88" max="88" width="11.140625" customWidth="1"/>
  </cols>
  <sheetData>
    <row r="1" spans="1:88" x14ac:dyDescent="0.2">
      <c r="A1" s="46" t="s">
        <v>117</v>
      </c>
    </row>
    <row r="3" spans="1:88" s="97" customFormat="1" x14ac:dyDescent="0.2">
      <c r="B3" s="109" t="s">
        <v>13</v>
      </c>
      <c r="C3" s="109">
        <v>40360</v>
      </c>
      <c r="D3" s="110">
        <v>40391</v>
      </c>
      <c r="E3" s="110">
        <v>40422</v>
      </c>
      <c r="F3" s="110">
        <v>40452</v>
      </c>
      <c r="G3" s="110">
        <v>40483</v>
      </c>
      <c r="H3" s="110">
        <v>40513</v>
      </c>
      <c r="I3" s="110">
        <v>40544</v>
      </c>
      <c r="J3" s="110">
        <v>40575</v>
      </c>
      <c r="K3" s="110">
        <v>40603</v>
      </c>
      <c r="L3" s="110">
        <v>40634</v>
      </c>
      <c r="M3" s="110">
        <v>40664</v>
      </c>
      <c r="N3" s="111">
        <v>40695</v>
      </c>
      <c r="O3" s="109">
        <v>40725</v>
      </c>
      <c r="P3" s="110">
        <v>40756</v>
      </c>
      <c r="Q3" s="110">
        <v>40787</v>
      </c>
      <c r="R3" s="110">
        <v>40817</v>
      </c>
      <c r="S3" s="110">
        <v>40848</v>
      </c>
      <c r="T3" s="110">
        <v>40878</v>
      </c>
      <c r="U3" s="110">
        <v>40909</v>
      </c>
      <c r="V3" s="110">
        <v>40940</v>
      </c>
      <c r="W3" s="110">
        <v>40969</v>
      </c>
      <c r="X3" s="110">
        <v>41000</v>
      </c>
      <c r="Y3" s="110">
        <v>41030</v>
      </c>
      <c r="Z3" s="111">
        <v>41061</v>
      </c>
      <c r="AA3" s="109">
        <v>41091</v>
      </c>
      <c r="AB3" s="110">
        <v>41122</v>
      </c>
      <c r="AC3" s="110">
        <v>41153</v>
      </c>
      <c r="AD3" s="110">
        <v>41183</v>
      </c>
      <c r="AE3" s="110">
        <v>41214</v>
      </c>
      <c r="AF3" s="110">
        <v>41244</v>
      </c>
      <c r="AG3" s="110">
        <v>41275</v>
      </c>
      <c r="AH3" s="110">
        <v>41306</v>
      </c>
      <c r="AI3" s="110">
        <v>41334</v>
      </c>
      <c r="AJ3" s="110">
        <v>41365</v>
      </c>
      <c r="AK3" s="110">
        <v>41395</v>
      </c>
      <c r="AL3" s="110">
        <v>41426</v>
      </c>
      <c r="AM3" s="110">
        <v>41456</v>
      </c>
      <c r="AN3" s="110">
        <v>41487</v>
      </c>
      <c r="AO3" s="110">
        <v>41518</v>
      </c>
      <c r="AP3" s="110">
        <v>41548</v>
      </c>
      <c r="AQ3" s="110">
        <v>41579</v>
      </c>
      <c r="AR3" s="110">
        <v>41609</v>
      </c>
      <c r="AS3" s="110">
        <v>41640</v>
      </c>
      <c r="AT3" s="110">
        <v>41671</v>
      </c>
      <c r="AU3" s="110">
        <v>41699</v>
      </c>
      <c r="AV3" s="110">
        <v>41730</v>
      </c>
      <c r="AW3" s="110">
        <v>41760</v>
      </c>
      <c r="AX3" s="111">
        <v>41791</v>
      </c>
      <c r="AY3" s="110">
        <v>41821</v>
      </c>
      <c r="AZ3" s="110">
        <v>41852</v>
      </c>
      <c r="BA3" s="110">
        <v>41883</v>
      </c>
      <c r="BB3" s="110">
        <v>41913</v>
      </c>
      <c r="BC3" s="110">
        <v>41944</v>
      </c>
      <c r="BD3" s="110">
        <v>41974</v>
      </c>
      <c r="BE3" s="110">
        <v>42005</v>
      </c>
      <c r="BF3" s="110">
        <v>42036</v>
      </c>
      <c r="BG3" s="110">
        <v>42064</v>
      </c>
      <c r="BH3" s="110">
        <v>42095</v>
      </c>
      <c r="BI3" s="110">
        <v>42125</v>
      </c>
      <c r="BJ3" s="111">
        <v>42156</v>
      </c>
      <c r="BK3" s="110">
        <v>42186</v>
      </c>
      <c r="BL3" s="110">
        <v>42217</v>
      </c>
      <c r="BM3" s="110">
        <v>42248</v>
      </c>
      <c r="BN3" s="110">
        <v>42278</v>
      </c>
      <c r="BO3" s="110">
        <v>42309</v>
      </c>
      <c r="BP3" s="110">
        <v>42339</v>
      </c>
      <c r="BQ3" s="110">
        <v>42370</v>
      </c>
      <c r="BR3" s="110">
        <v>42401</v>
      </c>
      <c r="BS3" s="110">
        <v>42430</v>
      </c>
      <c r="BT3" s="110">
        <v>42461</v>
      </c>
      <c r="BU3" s="110">
        <v>42491</v>
      </c>
      <c r="BV3" s="110">
        <v>42522</v>
      </c>
      <c r="BW3" s="110">
        <v>42552</v>
      </c>
      <c r="BX3" s="110">
        <v>42583</v>
      </c>
      <c r="BY3" s="110">
        <v>42614</v>
      </c>
      <c r="BZ3" s="110">
        <v>42644</v>
      </c>
      <c r="CA3" s="110">
        <v>42675</v>
      </c>
      <c r="CB3" s="110">
        <v>42705</v>
      </c>
      <c r="CC3" s="110">
        <v>42736</v>
      </c>
      <c r="CD3" s="110">
        <v>42767</v>
      </c>
      <c r="CE3" s="110">
        <v>42795</v>
      </c>
      <c r="CF3" s="110">
        <v>42826</v>
      </c>
      <c r="CG3" s="110">
        <v>42856</v>
      </c>
      <c r="CH3" s="110">
        <v>42887</v>
      </c>
      <c r="CI3" s="110" t="s">
        <v>111</v>
      </c>
      <c r="CJ3" s="111" t="s">
        <v>114</v>
      </c>
    </row>
    <row r="4" spans="1:88" s="97" customFormat="1" x14ac:dyDescent="0.2">
      <c r="B4" s="114" t="s">
        <v>116</v>
      </c>
      <c r="C4" s="114"/>
      <c r="D4" s="98"/>
      <c r="E4" s="98"/>
      <c r="F4" s="98"/>
      <c r="G4" s="98"/>
      <c r="H4" s="98"/>
      <c r="I4" s="98"/>
      <c r="J4" s="98"/>
      <c r="K4" s="98"/>
      <c r="L4" s="98"/>
      <c r="M4" s="98"/>
      <c r="N4" s="115"/>
      <c r="O4" s="114"/>
      <c r="P4" s="98"/>
      <c r="Q4" s="98"/>
      <c r="R4" s="98"/>
      <c r="S4" s="98"/>
      <c r="T4" s="98"/>
      <c r="U4" s="98"/>
      <c r="V4" s="98"/>
      <c r="W4" s="98"/>
      <c r="X4" s="98" t="s">
        <v>112</v>
      </c>
      <c r="Y4" s="98"/>
      <c r="Z4" s="115"/>
      <c r="AA4" s="114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115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115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 t="s">
        <v>113</v>
      </c>
      <c r="CJ4" s="115" t="s">
        <v>115</v>
      </c>
    </row>
    <row r="5" spans="1:88" x14ac:dyDescent="0.2">
      <c r="A5" t="s">
        <v>71</v>
      </c>
      <c r="B5" s="113" t="s">
        <v>106</v>
      </c>
      <c r="C5" s="22">
        <f ca="1">OFFSET(Edgers!$E$22,COLUMN()-1,0)</f>
        <v>5952.09</v>
      </c>
      <c r="D5" s="1">
        <f ca="1">OFFSET(Edgers!$E$22,COLUMN()-1,0)</f>
        <v>5759.18</v>
      </c>
      <c r="E5" s="1">
        <f ca="1">OFFSET(Edgers!$E$22,COLUMN()-1,0)</f>
        <v>5565.39</v>
      </c>
      <c r="F5" s="1">
        <f ca="1">OFFSET(Edgers!$E$22,COLUMN()-1,0)</f>
        <v>5370.72</v>
      </c>
      <c r="G5" s="1">
        <f ca="1">OFFSET(Edgers!$E$22,COLUMN()-1,0)</f>
        <v>5175.17</v>
      </c>
      <c r="H5" s="1">
        <f ca="1">OFFSET(Edgers!$E$22,COLUMN()-1,0)</f>
        <v>4978.74</v>
      </c>
      <c r="I5" s="1">
        <f ca="1">OFFSET(Edgers!$E$22,COLUMN()-1,0)</f>
        <v>4781.42</v>
      </c>
      <c r="J5" s="1">
        <f ca="1">OFFSET(Edgers!$E$22,COLUMN()-1,0)</f>
        <v>4583.22</v>
      </c>
      <c r="K5" s="1">
        <f ca="1">OFFSET(Edgers!$E$22,COLUMN()-1,0)</f>
        <v>4384.1400000000003</v>
      </c>
      <c r="L5" s="1">
        <f ca="1">OFFSET(Edgers!$E$22,COLUMN()-1,0)</f>
        <v>4184.18</v>
      </c>
      <c r="M5" s="1">
        <f ca="1">OFFSET(Edgers!$E$22,COLUMN()-1,0)</f>
        <v>3983.34</v>
      </c>
      <c r="N5" s="23">
        <f ca="1">OFFSET(Edgers!$E$22,COLUMN()-1,0)</f>
        <v>3781.62</v>
      </c>
      <c r="O5" s="22">
        <f ca="1">OFFSET(Edgers!$E$22,COLUMN()-1,0)</f>
        <v>3579.02</v>
      </c>
      <c r="P5" s="1">
        <f ca="1">OFFSET(Edgers!$E$22,COLUMN()-1,0)</f>
        <v>3375.54</v>
      </c>
      <c r="Q5" s="1">
        <f ca="1">OFFSET(Edgers!$E$22,COLUMN()-1,0)</f>
        <v>3171.18</v>
      </c>
      <c r="R5" s="1">
        <f ca="1">OFFSET(Edgers!$E$22,COLUMN()-1,0)</f>
        <v>2965.94</v>
      </c>
      <c r="S5" s="1">
        <f ca="1">OFFSET(Edgers!$E$22,COLUMN()-1,0)</f>
        <v>2759.81</v>
      </c>
      <c r="T5" s="1">
        <f ca="1">OFFSET(Edgers!$E$22,COLUMN()-1,0)</f>
        <v>2552.8000000000002</v>
      </c>
      <c r="U5" s="1">
        <f ca="1">OFFSET(Edgers!$E$22,COLUMN()-1,0)</f>
        <v>2344.91</v>
      </c>
      <c r="V5" s="1">
        <f ca="1">OFFSET(Edgers!$E$22,COLUMN()-1,0)</f>
        <v>2136.14</v>
      </c>
      <c r="W5" s="1">
        <f ca="1">OFFSET(Edgers!$E$22,COLUMN()-1,0)</f>
        <v>1926.49</v>
      </c>
      <c r="X5" s="1">
        <f ca="1">OFFSET(Edgers!$E$21,COLUMN()-1,0)</f>
        <v>1926.49</v>
      </c>
      <c r="Y5" s="1">
        <f ca="1">OFFSET(Edgers!$E$22,COLUMN()-1,0)</f>
        <v>1504.55</v>
      </c>
      <c r="Z5" s="23">
        <f ca="1">OFFSET(Edgers!$E$22,COLUMN()-1,0)</f>
        <v>1292.26</v>
      </c>
      <c r="AA5" s="22">
        <f ca="1">OFFSET(Edgers!$E$22,COLUMN()-1,0)</f>
        <v>1079.0899999999999</v>
      </c>
      <c r="AB5" s="1">
        <f ca="1">OFFSET(Edgers!$E$22,COLUMN()-1,0)</f>
        <v>865.04</v>
      </c>
      <c r="AC5" s="1">
        <f ca="1">OFFSET(Edgers!$E$22,COLUMN()-1,0)</f>
        <v>650.1</v>
      </c>
      <c r="AD5" s="1">
        <f ca="1">OFFSET(Edgers!$E$22,COLUMN()-1,0)</f>
        <v>434.28</v>
      </c>
      <c r="AE5" s="1">
        <f ca="1">OFFSET(Edgers!$E$22,COLUMN()-1,0)</f>
        <v>217.58</v>
      </c>
      <c r="AF5" s="1">
        <f ca="1">OFFSET(Edgers!$E$22,COLUMN()-1,0)</f>
        <v>0</v>
      </c>
      <c r="AG5" s="1">
        <f ca="1">OFFSET(Edgers!$E$22,COLUMN()-1,0)</f>
        <v>0</v>
      </c>
      <c r="AH5" s="1">
        <f ca="1">OFFSET(Edgers!$E$22,COLUMN()-1,0)</f>
        <v>0</v>
      </c>
      <c r="AI5" s="1">
        <f ca="1">OFFSET(Edgers!$E$22,COLUMN()-1,0)</f>
        <v>0</v>
      </c>
      <c r="AJ5" s="1">
        <f ca="1">OFFSET(Edgers!$E$22,COLUMN()-1,0)</f>
        <v>0</v>
      </c>
      <c r="AK5" s="1">
        <f ca="1">OFFSET(Edgers!$E$22,COLUMN()-1,0)</f>
        <v>0</v>
      </c>
      <c r="AL5" s="1">
        <f ca="1">OFFSET(Edgers!$E$22,COLUMN()-1,0)</f>
        <v>0</v>
      </c>
      <c r="AM5" s="1">
        <f ca="1">OFFSET(Edgers!$E$22,COLUMN()-1,0)</f>
        <v>0</v>
      </c>
      <c r="AN5" s="1">
        <f ca="1">OFFSET(Edgers!$E$22,COLUMN()-1,0)</f>
        <v>0</v>
      </c>
      <c r="AO5" s="1">
        <f ca="1">OFFSET(Edgers!$E$22,COLUMN()-1,0)</f>
        <v>0</v>
      </c>
      <c r="AP5" s="1">
        <f ca="1">OFFSET(Edgers!$E$22,COLUMN()-1,0)</f>
        <v>0</v>
      </c>
      <c r="AQ5" s="1">
        <f ca="1">OFFSET(Edgers!$E$22,COLUMN()-1,0)</f>
        <v>0</v>
      </c>
      <c r="AR5" s="1">
        <f ca="1">OFFSET(Edgers!$E$22,COLUMN()-1,0)</f>
        <v>0</v>
      </c>
      <c r="AS5" s="1">
        <f ca="1">OFFSET(Edgers!$E$22,COLUMN()-1,0)</f>
        <v>0</v>
      </c>
      <c r="AT5" s="1">
        <f ca="1">OFFSET(Edgers!$E$22,COLUMN()-1,0)</f>
        <v>0</v>
      </c>
      <c r="AU5" s="1">
        <f ca="1">OFFSET(Edgers!$E$22,COLUMN()-1,0)</f>
        <v>0</v>
      </c>
      <c r="AV5" s="1">
        <f ca="1">OFFSET(Edgers!$E$22,COLUMN()-1,0)</f>
        <v>0</v>
      </c>
      <c r="AW5" s="1">
        <f ca="1">OFFSET(Edgers!$E$22,COLUMN()-1,0)</f>
        <v>0</v>
      </c>
      <c r="AX5" s="23">
        <f ca="1">OFFSET(Edgers!$E$22,COLUMN()-1,0)</f>
        <v>0</v>
      </c>
      <c r="AY5" s="1">
        <f ca="1">OFFSET(Edgers!$E$22,COLUMN()-1,0)</f>
        <v>0</v>
      </c>
      <c r="AZ5" s="1">
        <f ca="1">OFFSET(Edgers!$E$22,COLUMN()-1,0)</f>
        <v>0</v>
      </c>
      <c r="BA5" s="1">
        <f ca="1">OFFSET(Edgers!$E$22,COLUMN()-1,0)</f>
        <v>0</v>
      </c>
      <c r="BB5" s="1">
        <f ca="1">OFFSET(Edgers!$E$22,COLUMN()-1,0)</f>
        <v>0</v>
      </c>
      <c r="BC5" s="1">
        <f ca="1">OFFSET(Edgers!$E$22,COLUMN()-1,0)</f>
        <v>0</v>
      </c>
      <c r="BD5" s="1">
        <f ca="1">OFFSET(Edgers!$E$22,COLUMN()-1,0)</f>
        <v>0</v>
      </c>
      <c r="BE5" s="1">
        <f ca="1">OFFSET(Edgers!$E$22,COLUMN()-1,0)</f>
        <v>0</v>
      </c>
      <c r="BF5" s="1">
        <f ca="1">OFFSET(Edgers!$E$22,COLUMN()-1,0)</f>
        <v>0</v>
      </c>
      <c r="BG5" s="1">
        <f ca="1">OFFSET(Edgers!$E$22,COLUMN()-1,0)</f>
        <v>0</v>
      </c>
      <c r="BH5" s="1">
        <f ca="1">OFFSET(Edgers!$E$22,COLUMN()-1,0)</f>
        <v>0</v>
      </c>
      <c r="BI5" s="1">
        <f ca="1">OFFSET(Edgers!$E$22,COLUMN()-1,0)</f>
        <v>0</v>
      </c>
      <c r="BJ5" s="23">
        <f ca="1">OFFSET(Edgers!$E$22,COLUMN()-1,0)</f>
        <v>0</v>
      </c>
      <c r="BK5" s="1">
        <f ca="1">OFFSET(Edgers!$E$22,COLUMN()-1,0)</f>
        <v>0</v>
      </c>
      <c r="BL5" s="1">
        <f ca="1">OFFSET(Edgers!$E$22,COLUMN()-1,0)</f>
        <v>0</v>
      </c>
      <c r="BM5" s="1">
        <f ca="1">OFFSET(Edgers!$E$22,COLUMN()-1,0)</f>
        <v>0</v>
      </c>
      <c r="BN5" s="1">
        <f ca="1">OFFSET(Edgers!$E$22,COLUMN()-1,0)</f>
        <v>0</v>
      </c>
      <c r="BO5" s="1">
        <f ca="1">OFFSET(Edgers!$E$22,COLUMN()-1,0)</f>
        <v>0</v>
      </c>
      <c r="BP5" s="1">
        <f ca="1">OFFSET(Edgers!$E$22,COLUMN()-1,0)</f>
        <v>0</v>
      </c>
      <c r="BQ5" s="1">
        <f ca="1">OFFSET(Edgers!$E$22,COLUMN()-1,0)</f>
        <v>0</v>
      </c>
      <c r="BR5" s="1">
        <f ca="1">OFFSET(Edgers!$E$22,COLUMN()-1,0)</f>
        <v>0</v>
      </c>
      <c r="BS5" s="1">
        <f ca="1">OFFSET(Edgers!$E$22,COLUMN()-1,0)</f>
        <v>0</v>
      </c>
      <c r="BT5" s="1">
        <f ca="1">OFFSET(Edgers!$E$22,COLUMN()-1,0)</f>
        <v>0</v>
      </c>
      <c r="BU5" s="1">
        <f ca="1">OFFSET(Edgers!$E$22,COLUMN()-1,0)</f>
        <v>0</v>
      </c>
      <c r="BV5" s="1">
        <f ca="1">OFFSET(Edgers!$E$22,COLUMN()-1,0)</f>
        <v>0</v>
      </c>
      <c r="BW5" s="1">
        <f ca="1">OFFSET(Edgers!$E$22,COLUMN()-1,0)</f>
        <v>0</v>
      </c>
      <c r="BX5" s="1">
        <f ca="1">OFFSET(Edgers!$E$22,COLUMN()-1,0)</f>
        <v>0</v>
      </c>
      <c r="BY5" s="1">
        <f ca="1">OFFSET(Edgers!$E$22,COLUMN()-1,0)</f>
        <v>0</v>
      </c>
      <c r="BZ5" s="1">
        <f ca="1">OFFSET(Edgers!$E$22,COLUMN()-1,0)</f>
        <v>0</v>
      </c>
      <c r="CA5" s="1">
        <f ca="1">OFFSET(Edgers!$E$22,COLUMN()-1,0)</f>
        <v>0</v>
      </c>
      <c r="CB5" s="1">
        <f ca="1">OFFSET(Edgers!$E$22,COLUMN()-1,0)</f>
        <v>0</v>
      </c>
      <c r="CC5" s="1">
        <f ca="1">OFFSET(Edgers!$E$22,COLUMN()-1,0)</f>
        <v>0</v>
      </c>
      <c r="CD5" s="1">
        <f ca="1">OFFSET(Edgers!$E$22,COLUMN()-1,0)</f>
        <v>0</v>
      </c>
      <c r="CE5" s="1">
        <f ca="1">OFFSET(Edgers!$E$22,COLUMN()-1,0)</f>
        <v>0</v>
      </c>
      <c r="CF5" s="1">
        <f ca="1">OFFSET(Edgers!$E$22,COLUMN()-1,0)</f>
        <v>0</v>
      </c>
      <c r="CG5" s="1">
        <f ca="1">OFFSET(Edgers!$E$22,COLUMN()-1,0)</f>
        <v>0</v>
      </c>
      <c r="CH5" s="1">
        <f ca="1">OFFSET(Edgers!$E$22,COLUMN()-1,0)</f>
        <v>0</v>
      </c>
      <c r="CI5">
        <v>1802.78</v>
      </c>
      <c r="CJ5" s="23">
        <f ca="1">+CI5-X5</f>
        <v>-123.71</v>
      </c>
    </row>
    <row r="6" spans="1:88" x14ac:dyDescent="0.2">
      <c r="A6" t="s">
        <v>72</v>
      </c>
      <c r="B6" s="113" t="s">
        <v>104</v>
      </c>
      <c r="C6" s="22">
        <f ca="1">OFFSET(Cranes!$E$17,COLUMN()-1,0)</f>
        <v>29963.65</v>
      </c>
      <c r="D6" s="1">
        <f ca="1">OFFSET(Cranes!$E$17,COLUMN()-1,0)</f>
        <v>29396.560000000001</v>
      </c>
      <c r="E6" s="1">
        <f ca="1">OFFSET(Cranes!$E$17,COLUMN()-1,0)</f>
        <v>28825.72</v>
      </c>
      <c r="F6" s="1">
        <f ca="1">OFFSET(Cranes!$E$17,COLUMN()-1,0)</f>
        <v>28251.13</v>
      </c>
      <c r="G6" s="1">
        <f ca="1">OFFSET(Cranes!$E$17,COLUMN()-1,0)</f>
        <v>27672.799999999999</v>
      </c>
      <c r="H6" s="1">
        <f ca="1">OFFSET(Cranes!$E$17,COLUMN()-1,0)</f>
        <v>27090.720000000001</v>
      </c>
      <c r="I6" s="1">
        <f ca="1">OFFSET(Cranes!$E$17,COLUMN()-1,0)</f>
        <v>26504.9</v>
      </c>
      <c r="J6" s="1">
        <f ca="1">OFFSET(Cranes!$E$17,COLUMN()-1,0)</f>
        <v>25915.33</v>
      </c>
      <c r="K6" s="1">
        <f ca="1">OFFSET(Cranes!$E$17,COLUMN()-1,0)</f>
        <v>25322.01</v>
      </c>
      <c r="L6" s="1">
        <f ca="1">OFFSET(Cranes!$E$17,COLUMN()-1,0)</f>
        <v>24724.95</v>
      </c>
      <c r="M6" s="1">
        <f ca="1">OFFSET(Cranes!$E$17,COLUMN()-1,0)</f>
        <v>24124.14</v>
      </c>
      <c r="N6" s="23">
        <f ca="1">OFFSET(Cranes!$E$17,COLUMN()-1,0)</f>
        <v>23519.58</v>
      </c>
      <c r="O6" s="22">
        <f ca="1">OFFSET(Cranes!$E$17,COLUMN()-1,0)</f>
        <v>22911.279999999999</v>
      </c>
      <c r="P6" s="1">
        <f ca="1">OFFSET(Cranes!$E$17,COLUMN()-1,0)</f>
        <v>22299.23</v>
      </c>
      <c r="Q6" s="1">
        <f ca="1">OFFSET(Cranes!$E$17,COLUMN()-1,0)</f>
        <v>21683.439999999999</v>
      </c>
      <c r="R6" s="1">
        <f ca="1">OFFSET(Cranes!$E$17,COLUMN()-1,0)</f>
        <v>21063.9</v>
      </c>
      <c r="S6" s="1">
        <f ca="1">OFFSET(Cranes!$E$17,COLUMN()-1,0)</f>
        <v>20440.61</v>
      </c>
      <c r="T6" s="1">
        <f ca="1">OFFSET(Cranes!$E$17,COLUMN()-1,0)</f>
        <v>19813.580000000002</v>
      </c>
      <c r="U6" s="1">
        <f ca="1">OFFSET(Cranes!$E$17,COLUMN()-1,0)</f>
        <v>19182.8</v>
      </c>
      <c r="V6" s="1">
        <f ca="1">OFFSET(Cranes!$E$17,COLUMN()-1,0)</f>
        <v>18548.27</v>
      </c>
      <c r="W6" s="1">
        <f ca="1">OFFSET(Cranes!$E$17,COLUMN()-1,0)</f>
        <v>17910</v>
      </c>
      <c r="X6" s="1">
        <f ca="1">OFFSET(Cranes!$E$16,COLUMN()-1,0)</f>
        <v>17910</v>
      </c>
      <c r="Y6" s="1">
        <f ca="1">OFFSET(Cranes!$E$17,COLUMN()-1,0)</f>
        <v>16622.22</v>
      </c>
      <c r="Z6" s="23">
        <f ca="1">OFFSET(Cranes!$E$17,COLUMN()-1,0)</f>
        <v>15972.71</v>
      </c>
      <c r="AA6" s="22">
        <f ca="1">OFFSET(Cranes!$E$17,COLUMN()-1,0)</f>
        <v>15319.45</v>
      </c>
      <c r="AB6" s="1">
        <f ca="1">OFFSET(Cranes!$E$17,COLUMN()-1,0)</f>
        <v>14662.45</v>
      </c>
      <c r="AC6" s="1">
        <f ca="1">OFFSET(Cranes!$E$17,COLUMN()-1,0)</f>
        <v>14001.7</v>
      </c>
      <c r="AD6" s="1">
        <f ca="1">OFFSET(Cranes!$E$17,COLUMN()-1,0)</f>
        <v>13337.2</v>
      </c>
      <c r="AE6" s="1">
        <f ca="1">OFFSET(Cranes!$E$17,COLUMN()-1,0)</f>
        <v>12668.96</v>
      </c>
      <c r="AF6" s="1">
        <f ca="1">OFFSET(Cranes!$E$17,COLUMN()-1,0)</f>
        <v>11996.97</v>
      </c>
      <c r="AG6" s="1">
        <f ca="1">OFFSET(Cranes!$E$17,COLUMN()-1,0)</f>
        <v>11321.24</v>
      </c>
      <c r="AH6" s="1">
        <f ca="1">OFFSET(Cranes!$E$17,COLUMN()-1,0)</f>
        <v>10641.76</v>
      </c>
      <c r="AI6" s="1">
        <f ca="1">OFFSET(Cranes!$E$17,COLUMN()-1,0)</f>
        <v>9958.5300000000007</v>
      </c>
      <c r="AJ6" s="1">
        <f ca="1">OFFSET(Cranes!$E$17,COLUMN()-1,0)</f>
        <v>9271.56</v>
      </c>
      <c r="AK6" s="1">
        <f ca="1">OFFSET(Cranes!$E$17,COLUMN()-1,0)</f>
        <v>8580.84</v>
      </c>
      <c r="AL6" s="1">
        <f ca="1">OFFSET(Cranes!$E$17,COLUMN()-1,0)</f>
        <v>7886.37</v>
      </c>
      <c r="AM6" s="1">
        <f ca="1">OFFSET(Cranes!$E$17,COLUMN()-1,0)</f>
        <v>7188.16</v>
      </c>
      <c r="AN6" s="1">
        <f ca="1">OFFSET(Cranes!$E$17,COLUMN()-1,0)</f>
        <v>6486.2</v>
      </c>
      <c r="AO6" s="1">
        <f ca="1">OFFSET(Cranes!$E$17,COLUMN()-1,0)</f>
        <v>5780.5</v>
      </c>
      <c r="AP6" s="1">
        <f ca="1">OFFSET(Cranes!$E$17,COLUMN()-1,0)</f>
        <v>5071.05</v>
      </c>
      <c r="AQ6" s="1">
        <f ca="1">OFFSET(Cranes!$E$17,COLUMN()-1,0)</f>
        <v>4357.8500000000004</v>
      </c>
      <c r="AR6" s="1">
        <f ca="1">OFFSET(Cranes!$E$17,COLUMN()-1,0)</f>
        <v>3640.91</v>
      </c>
      <c r="AS6" s="1">
        <f ca="1">OFFSET(Cranes!$E$17,COLUMN()-1,0)</f>
        <v>2920.22</v>
      </c>
      <c r="AT6" s="1">
        <f ca="1">OFFSET(Cranes!$E$17,COLUMN()-1,0)</f>
        <v>2195.7800000000002</v>
      </c>
      <c r="AU6" s="1">
        <f ca="1">OFFSET(Cranes!$E$17,COLUMN()-1,0)</f>
        <v>1467.6</v>
      </c>
      <c r="AV6" s="1">
        <f ca="1">OFFSET(Cranes!$E$17,COLUMN()-1,0)</f>
        <v>735.67</v>
      </c>
      <c r="AW6" s="1">
        <f ca="1">OFFSET(Cranes!$E$17,COLUMN()-1,0)</f>
        <v>0</v>
      </c>
      <c r="AX6" s="23">
        <f ca="1">OFFSET(Cranes!$E$17,COLUMN()-1,0)</f>
        <v>0</v>
      </c>
      <c r="AY6" s="1">
        <f ca="1">OFFSET(Cranes!$E$17,COLUMN()-1,0)</f>
        <v>0</v>
      </c>
      <c r="AZ6" s="1">
        <f ca="1">OFFSET(Cranes!$E$17,COLUMN()-1,0)</f>
        <v>0</v>
      </c>
      <c r="BA6" s="1">
        <f ca="1">OFFSET(Cranes!$E$17,COLUMN()-1,0)</f>
        <v>0</v>
      </c>
      <c r="BB6" s="1">
        <f ca="1">OFFSET(Cranes!$E$17,COLUMN()-1,0)</f>
        <v>0</v>
      </c>
      <c r="BC6" s="1">
        <f ca="1">OFFSET(Cranes!$E$17,COLUMN()-1,0)</f>
        <v>0</v>
      </c>
      <c r="BD6" s="1">
        <f ca="1">OFFSET(Cranes!$E$17,COLUMN()-1,0)</f>
        <v>0</v>
      </c>
      <c r="BE6" s="1">
        <f ca="1">OFFSET(Cranes!$E$17,COLUMN()-1,0)</f>
        <v>0</v>
      </c>
      <c r="BF6" s="1">
        <f ca="1">OFFSET(Cranes!$E$17,COLUMN()-1,0)</f>
        <v>0</v>
      </c>
      <c r="BG6" s="1">
        <f ca="1">OFFSET(Cranes!$E$17,COLUMN()-1,0)</f>
        <v>0</v>
      </c>
      <c r="BH6" s="1">
        <f ca="1">OFFSET(Cranes!$E$17,COLUMN()-1,0)</f>
        <v>0</v>
      </c>
      <c r="BI6" s="1">
        <f ca="1">OFFSET(Cranes!$E$17,COLUMN()-1,0)</f>
        <v>0</v>
      </c>
      <c r="BJ6" s="23">
        <f ca="1">OFFSET(Cranes!$E$17,COLUMN()-1,0)</f>
        <v>0</v>
      </c>
      <c r="BK6" s="1">
        <f ca="1">OFFSET(Cranes!$E$17,COLUMN()-1,0)</f>
        <v>0</v>
      </c>
      <c r="BL6" s="1">
        <f ca="1">OFFSET(Cranes!$E$17,COLUMN()-1,0)</f>
        <v>0</v>
      </c>
      <c r="BM6" s="1">
        <f ca="1">OFFSET(Cranes!$E$17,COLUMN()-1,0)</f>
        <v>0</v>
      </c>
      <c r="BN6" s="1">
        <f ca="1">OFFSET(Cranes!$E$17,COLUMN()-1,0)</f>
        <v>0</v>
      </c>
      <c r="BO6" s="1">
        <f ca="1">OFFSET(Cranes!$E$17,COLUMN()-1,0)</f>
        <v>0</v>
      </c>
      <c r="BP6" s="1">
        <f ca="1">OFFSET(Cranes!$E$17,COLUMN()-1,0)</f>
        <v>0</v>
      </c>
      <c r="BQ6" s="1">
        <f ca="1">OFFSET(Cranes!$E$17,COLUMN()-1,0)</f>
        <v>0</v>
      </c>
      <c r="BR6" s="1">
        <f ca="1">OFFSET(Cranes!$E$17,COLUMN()-1,0)</f>
        <v>0</v>
      </c>
      <c r="BS6" s="1">
        <f ca="1">OFFSET(Cranes!$E$17,COLUMN()-1,0)</f>
        <v>0</v>
      </c>
      <c r="BT6" s="1">
        <f ca="1">OFFSET(Cranes!$E$17,COLUMN()-1,0)</f>
        <v>0</v>
      </c>
      <c r="BU6" s="1">
        <f ca="1">OFFSET(Cranes!$E$17,COLUMN()-1,0)</f>
        <v>0</v>
      </c>
      <c r="BV6" s="1">
        <f ca="1">OFFSET(Cranes!$E$17,COLUMN()-1,0)</f>
        <v>0</v>
      </c>
      <c r="BW6" s="1">
        <f ca="1">OFFSET(Cranes!$E$17,COLUMN()-1,0)</f>
        <v>0</v>
      </c>
      <c r="BX6" s="1">
        <f ca="1">OFFSET(Cranes!$E$17,COLUMN()-1,0)</f>
        <v>0</v>
      </c>
      <c r="BY6" s="1">
        <f ca="1">OFFSET(Cranes!$E$17,COLUMN()-1,0)</f>
        <v>0</v>
      </c>
      <c r="BZ6" s="1">
        <f ca="1">OFFSET(Cranes!$E$17,COLUMN()-1,0)</f>
        <v>0</v>
      </c>
      <c r="CA6" s="1">
        <f ca="1">OFFSET(Cranes!$E$17,COLUMN()-1,0)</f>
        <v>0</v>
      </c>
      <c r="CB6" s="1">
        <f ca="1">OFFSET(Cranes!$E$17,COLUMN()-1,0)</f>
        <v>0</v>
      </c>
      <c r="CC6" s="1">
        <f ca="1">OFFSET(Cranes!$E$17,COLUMN()-1,0)</f>
        <v>0</v>
      </c>
      <c r="CD6" s="1">
        <f ca="1">OFFSET(Cranes!$E$17,COLUMN()-1,0)</f>
        <v>0</v>
      </c>
      <c r="CE6" s="1">
        <f ca="1">OFFSET(Cranes!$E$17,COLUMN()-1,0)</f>
        <v>0</v>
      </c>
      <c r="CF6" s="1">
        <f ca="1">OFFSET(Cranes!$E$17,COLUMN()-1,0)</f>
        <v>0</v>
      </c>
      <c r="CG6" s="1">
        <f ca="1">OFFSET(Cranes!$E$17,COLUMN()-1,0)</f>
        <v>0</v>
      </c>
      <c r="CH6" s="1">
        <f ca="1">OFFSET(Cranes!$E$17,COLUMN()-1,0)</f>
        <v>0</v>
      </c>
      <c r="CI6">
        <v>19077.97</v>
      </c>
      <c r="CJ6" s="23">
        <f t="shared" ref="CJ6:CJ15" ca="1" si="0">+CI6-X6</f>
        <v>1167.97</v>
      </c>
    </row>
    <row r="7" spans="1:88" x14ac:dyDescent="0.2">
      <c r="A7" t="s">
        <v>73</v>
      </c>
      <c r="B7" s="113" t="s">
        <v>105</v>
      </c>
      <c r="C7" s="22">
        <f ca="1">OFFSET(Tubebender!$E$16,COLUMN()-1,0)</f>
        <v>40251.74</v>
      </c>
      <c r="D7" s="1">
        <f ca="1">OFFSET(Tubebender!$E$16,COLUMN()-1,0)</f>
        <v>39509.449999999997</v>
      </c>
      <c r="E7" s="1">
        <f ca="1">OFFSET(Tubebender!$E$16,COLUMN()-1,0)</f>
        <v>38762.199999999997</v>
      </c>
      <c r="F7" s="1">
        <f ca="1">OFFSET(Tubebender!$E$16,COLUMN()-1,0)</f>
        <v>38009.980000000003</v>
      </c>
      <c r="G7" s="1">
        <f ca="1">OFFSET(Tubebender!$E$16,COLUMN()-1,0)</f>
        <v>37252.800000000003</v>
      </c>
      <c r="H7" s="1">
        <f ca="1">OFFSET(Tubebender!$E$16,COLUMN()-1,0)</f>
        <v>36490.660000000003</v>
      </c>
      <c r="I7" s="1">
        <f ca="1">OFFSET(Tubebender!$E$16,COLUMN()-1,0)</f>
        <v>35723.56</v>
      </c>
      <c r="J7" s="1">
        <f ca="1">OFFSET(Tubebender!$E$16,COLUMN()-1,0)</f>
        <v>34951.5</v>
      </c>
      <c r="K7" s="1">
        <f ca="1">OFFSET(Tubebender!$E$16,COLUMN()-1,0)</f>
        <v>34174.47</v>
      </c>
      <c r="L7" s="1">
        <f ca="1">OFFSET(Tubebender!$E$16,COLUMN()-1,0)</f>
        <v>33392.480000000003</v>
      </c>
      <c r="M7" s="1">
        <f ca="1">OFFSET(Tubebender!$E$16,COLUMN()-1,0)</f>
        <v>32605.53</v>
      </c>
      <c r="N7" s="23">
        <f ca="1">OFFSET(Tubebender!$E$16,COLUMN()-1,0)</f>
        <v>31813.62</v>
      </c>
      <c r="O7" s="22">
        <f ca="1">OFFSET(Tubebender!$E$16,COLUMN()-1,0)</f>
        <v>31016.74</v>
      </c>
      <c r="P7" s="1">
        <f ca="1">OFFSET(Tubebender!$E$16,COLUMN()-1,0)</f>
        <v>30214.9</v>
      </c>
      <c r="Q7" s="1">
        <f ca="1">OFFSET(Tubebender!$E$16,COLUMN()-1,0)</f>
        <v>29408.1</v>
      </c>
      <c r="R7" s="1">
        <f ca="1">OFFSET(Tubebender!$E$16,COLUMN()-1,0)</f>
        <v>28596.34</v>
      </c>
      <c r="S7" s="1">
        <f ca="1">OFFSET(Tubebender!$E$16,COLUMN()-1,0)</f>
        <v>27779.62</v>
      </c>
      <c r="T7" s="1">
        <f ca="1">OFFSET(Tubebender!$E$16,COLUMN()-1,0)</f>
        <v>26957.93</v>
      </c>
      <c r="U7" s="1">
        <f ca="1">OFFSET(Tubebender!$E$16,COLUMN()-1,0)</f>
        <v>26131.279999999999</v>
      </c>
      <c r="V7" s="1">
        <f ca="1">OFFSET(Tubebender!$E$16,COLUMN()-1,0)</f>
        <v>25299.67</v>
      </c>
      <c r="W7" s="1">
        <f ca="1">OFFSET(Tubebender!$E$16,COLUMN()-1,0)</f>
        <v>24463.1</v>
      </c>
      <c r="X7" s="1">
        <f ca="1">OFFSET(Tubebender!$E$15,COLUMN()-1,0)</f>
        <v>24463.1</v>
      </c>
      <c r="Y7" s="1">
        <f ca="1">OFFSET(Tubebender!$E$16,COLUMN()-1,0)</f>
        <v>22775.07</v>
      </c>
      <c r="Z7" s="23">
        <f ca="1">OFFSET(Tubebender!$E$16,COLUMN()-1,0)</f>
        <v>21923.61</v>
      </c>
      <c r="AA7" s="22">
        <f ca="1">OFFSET(Tubebender!$E$16,COLUMN()-1,0)</f>
        <v>21067.19</v>
      </c>
      <c r="AB7" s="1">
        <f ca="1">OFFSET(Tubebender!$E$16,COLUMN()-1,0)</f>
        <v>20205.810000000001</v>
      </c>
      <c r="AC7" s="1">
        <f ca="1">OFFSET(Tubebender!$E$16,COLUMN()-1,0)</f>
        <v>19339.47</v>
      </c>
      <c r="AD7" s="1">
        <f ca="1">OFFSET(Tubebender!$E$16,COLUMN()-1,0)</f>
        <v>18468.16</v>
      </c>
      <c r="AE7" s="1">
        <f ca="1">OFFSET(Tubebender!$E$16,COLUMN()-1,0)</f>
        <v>17591.89</v>
      </c>
      <c r="AF7" s="1">
        <f ca="1">OFFSET(Tubebender!$E$16,COLUMN()-1,0)</f>
        <v>16710.66</v>
      </c>
      <c r="AG7" s="1">
        <f ca="1">OFFSET(Tubebender!$E$16,COLUMN()-1,0)</f>
        <v>15824.47</v>
      </c>
      <c r="AH7" s="1">
        <f ca="1">OFFSET(Tubebender!$E$16,COLUMN()-1,0)</f>
        <v>14933.32</v>
      </c>
      <c r="AI7" s="1">
        <f ca="1">OFFSET(Tubebender!$E$16,COLUMN()-1,0)</f>
        <v>14037.2</v>
      </c>
      <c r="AJ7" s="1">
        <f ca="1">OFFSET(Tubebender!$E$16,COLUMN()-1,0)</f>
        <v>13136.12</v>
      </c>
      <c r="AK7" s="1">
        <f ca="1">OFFSET(Tubebender!$E$16,COLUMN()-1,0)</f>
        <v>12230.08</v>
      </c>
      <c r="AL7" s="1">
        <f ca="1">OFFSET(Tubebender!$E$16,COLUMN()-1,0)</f>
        <v>11319.08</v>
      </c>
      <c r="AM7" s="1">
        <f ca="1">OFFSET(Tubebender!$E$16,COLUMN()-1,0)</f>
        <v>10403.11</v>
      </c>
      <c r="AN7" s="1">
        <f ca="1">OFFSET(Tubebender!$E$16,COLUMN()-1,0)</f>
        <v>9482.18</v>
      </c>
      <c r="AO7" s="1">
        <f ca="1">OFFSET(Tubebender!$E$16,COLUMN()-1,0)</f>
        <v>8556.2900000000009</v>
      </c>
      <c r="AP7" s="1">
        <f ca="1">OFFSET(Tubebender!$E$16,COLUMN()-1,0)</f>
        <v>7625.44</v>
      </c>
      <c r="AQ7" s="1">
        <f ca="1">OFFSET(Tubebender!$E$16,COLUMN()-1,0)</f>
        <v>6689.63</v>
      </c>
      <c r="AR7" s="1">
        <f ca="1">OFFSET(Tubebender!$E$16,COLUMN()-1,0)</f>
        <v>5748.85</v>
      </c>
      <c r="AS7" s="1">
        <f ca="1">OFFSET(Tubebender!$E$16,COLUMN()-1,0)</f>
        <v>4803.1099999999997</v>
      </c>
      <c r="AT7" s="1">
        <f ca="1">OFFSET(Tubebender!$E$16,COLUMN()-1,0)</f>
        <v>3852.41</v>
      </c>
      <c r="AU7" s="1">
        <f ca="1">OFFSET(Tubebender!$E$16,COLUMN()-1,0)</f>
        <v>2896.75</v>
      </c>
      <c r="AV7" s="1">
        <f ca="1">OFFSET(Tubebender!$E$16,COLUMN()-1,0)</f>
        <v>1936.13</v>
      </c>
      <c r="AW7" s="1">
        <f ca="1">OFFSET(Tubebender!$E$16,COLUMN()-1,0)</f>
        <v>970.54</v>
      </c>
      <c r="AX7" s="23">
        <f ca="1">OFFSET(Tubebender!$E$16,COLUMN()-1,0)</f>
        <v>0</v>
      </c>
      <c r="AY7" s="1">
        <f ca="1">OFFSET(Tubebender!$E$16,COLUMN()-1,0)</f>
        <v>0</v>
      </c>
      <c r="AZ7" s="1">
        <f ca="1">OFFSET(Tubebender!$E$16,COLUMN()-1,0)</f>
        <v>0</v>
      </c>
      <c r="BA7" s="1">
        <f ca="1">OFFSET(Tubebender!$E$16,COLUMN()-1,0)</f>
        <v>0</v>
      </c>
      <c r="BB7" s="1">
        <f ca="1">OFFSET(Tubebender!$E$16,COLUMN()-1,0)</f>
        <v>0</v>
      </c>
      <c r="BC7" s="1">
        <f ca="1">OFFSET(Tubebender!$E$16,COLUMN()-1,0)</f>
        <v>0</v>
      </c>
      <c r="BD7" s="1">
        <f ca="1">OFFSET(Tubebender!$E$16,COLUMN()-1,0)</f>
        <v>0</v>
      </c>
      <c r="BE7" s="1">
        <f ca="1">OFFSET(Tubebender!$E$16,COLUMN()-1,0)</f>
        <v>0</v>
      </c>
      <c r="BF7" s="1">
        <f ca="1">OFFSET(Tubebender!$E$16,COLUMN()-1,0)</f>
        <v>0</v>
      </c>
      <c r="BG7" s="1">
        <f ca="1">OFFSET(Tubebender!$E$16,COLUMN()-1,0)</f>
        <v>0</v>
      </c>
      <c r="BH7" s="1">
        <f ca="1">OFFSET(Tubebender!$E$16,COLUMN()-1,0)</f>
        <v>0</v>
      </c>
      <c r="BI7" s="1">
        <f ca="1">OFFSET(Tubebender!$E$16,COLUMN()-1,0)</f>
        <v>0</v>
      </c>
      <c r="BJ7" s="23">
        <f ca="1">OFFSET(Tubebender!$E$16,COLUMN()-1,0)</f>
        <v>0</v>
      </c>
      <c r="BK7" s="1">
        <f ca="1">OFFSET(Tubebender!$E$16,COLUMN()-1,0)</f>
        <v>0</v>
      </c>
      <c r="BL7" s="1">
        <f ca="1">OFFSET(Tubebender!$E$16,COLUMN()-1,0)</f>
        <v>0</v>
      </c>
      <c r="BM7" s="1">
        <f ca="1">OFFSET(Tubebender!$E$16,COLUMN()-1,0)</f>
        <v>0</v>
      </c>
      <c r="BN7" s="1">
        <f ca="1">OFFSET(Tubebender!$E$16,COLUMN()-1,0)</f>
        <v>0</v>
      </c>
      <c r="BO7" s="1">
        <f ca="1">OFFSET(Tubebender!$E$16,COLUMN()-1,0)</f>
        <v>0</v>
      </c>
      <c r="BP7" s="1">
        <f ca="1">OFFSET(Tubebender!$E$16,COLUMN()-1,0)</f>
        <v>0</v>
      </c>
      <c r="BQ7" s="1">
        <f ca="1">OFFSET(Tubebender!$E$16,COLUMN()-1,0)</f>
        <v>0</v>
      </c>
      <c r="BR7" s="1">
        <f ca="1">OFFSET(Tubebender!$E$16,COLUMN()-1,0)</f>
        <v>0</v>
      </c>
      <c r="BS7" s="1">
        <f ca="1">OFFSET(Tubebender!$E$16,COLUMN()-1,0)</f>
        <v>0</v>
      </c>
      <c r="BT7" s="1">
        <f ca="1">OFFSET(Tubebender!$E$16,COLUMN()-1,0)</f>
        <v>0</v>
      </c>
      <c r="BU7" s="1">
        <f ca="1">OFFSET(Tubebender!$E$16,COLUMN()-1,0)</f>
        <v>0</v>
      </c>
      <c r="BV7" s="1">
        <f ca="1">OFFSET(Tubebender!$E$16,COLUMN()-1,0)</f>
        <v>0</v>
      </c>
      <c r="BW7" s="1">
        <f ca="1">OFFSET(Tubebender!$E$16,COLUMN()-1,0)</f>
        <v>0</v>
      </c>
      <c r="BX7" s="1">
        <f ca="1">OFFSET(Tubebender!$E$16,COLUMN()-1,0)</f>
        <v>0</v>
      </c>
      <c r="BY7" s="1">
        <f ca="1">OFFSET(Tubebender!$E$16,COLUMN()-1,0)</f>
        <v>0</v>
      </c>
      <c r="BZ7" s="1">
        <f ca="1">OFFSET(Tubebender!$E$16,COLUMN()-1,0)</f>
        <v>0</v>
      </c>
      <c r="CA7" s="1">
        <f ca="1">OFFSET(Tubebender!$E$16,COLUMN()-1,0)</f>
        <v>0</v>
      </c>
      <c r="CB7" s="1">
        <f ca="1">OFFSET(Tubebender!$E$16,COLUMN()-1,0)</f>
        <v>0</v>
      </c>
      <c r="CC7" s="1">
        <f ca="1">OFFSET(Tubebender!$E$16,COLUMN()-1,0)</f>
        <v>0</v>
      </c>
      <c r="CD7" s="1">
        <f ca="1">OFFSET(Tubebender!$E$16,COLUMN()-1,0)</f>
        <v>0</v>
      </c>
      <c r="CE7" s="1">
        <f ca="1">OFFSET(Tubebender!$E$16,COLUMN()-1,0)</f>
        <v>0</v>
      </c>
      <c r="CF7" s="1">
        <f ca="1">OFFSET(Tubebender!$E$16,COLUMN()-1,0)</f>
        <v>0</v>
      </c>
      <c r="CG7" s="1">
        <f ca="1">OFFSET(Tubebender!$E$16,COLUMN()-1,0)</f>
        <v>0</v>
      </c>
      <c r="CH7" s="1">
        <f ca="1">OFFSET(Tubebender!$E$16,COLUMN()-1,0)</f>
        <v>0</v>
      </c>
      <c r="CI7">
        <v>26086.39</v>
      </c>
      <c r="CJ7" s="23">
        <f t="shared" ca="1" si="0"/>
        <v>1623.29</v>
      </c>
    </row>
    <row r="8" spans="1:88" x14ac:dyDescent="0.2">
      <c r="A8" t="s">
        <v>74</v>
      </c>
      <c r="B8" s="113" t="s">
        <v>102</v>
      </c>
      <c r="C8" s="22">
        <f ca="1">OFFSET('CNC Equip 1'!$E$13,COLUMN()-1,0)</f>
        <v>59852.67</v>
      </c>
      <c r="D8" s="1">
        <f ca="1">OFFSET('CNC Equip 1'!$E$13,COLUMN()-1,0)</f>
        <v>58814.57</v>
      </c>
      <c r="E8" s="1">
        <f ca="1">OFFSET('CNC Equip 1'!$E$13,COLUMN()-1,0)</f>
        <v>57769.98</v>
      </c>
      <c r="F8" s="1">
        <f ca="1">OFFSET('CNC Equip 1'!$E$13,COLUMN()-1,0)</f>
        <v>56718.9</v>
      </c>
      <c r="G8" s="1">
        <f ca="1">OFFSET('CNC Equip 1'!$E$13,COLUMN()-1,0)</f>
        <v>55661.33</v>
      </c>
      <c r="H8" s="1">
        <f ca="1">OFFSET('CNC Equip 1'!$E$13,COLUMN()-1,0)</f>
        <v>54597.27</v>
      </c>
      <c r="I8" s="1">
        <f ca="1">OFFSET('CNC Equip 1'!$E$13,COLUMN()-1,0)</f>
        <v>53526.73</v>
      </c>
      <c r="J8" s="1">
        <f ca="1">OFFSET('CNC Equip 1'!$E$13,COLUMN()-1,0)</f>
        <v>52449.7</v>
      </c>
      <c r="K8" s="1">
        <f ca="1">OFFSET('CNC Equip 1'!$E$13,COLUMN()-1,0)</f>
        <v>51366.18</v>
      </c>
      <c r="L8" s="1">
        <f ca="1">OFFSET('CNC Equip 1'!$E$13,COLUMN()-1,0)</f>
        <v>50276.17</v>
      </c>
      <c r="M8" s="1">
        <f ca="1">OFFSET('CNC Equip 1'!$E$13,COLUMN()-1,0)</f>
        <v>49179.68</v>
      </c>
      <c r="N8" s="23">
        <f ca="1">OFFSET('CNC Equip 1'!$E$13,COLUMN()-1,0)</f>
        <v>48076.7</v>
      </c>
      <c r="O8" s="22">
        <f ca="1">OFFSET('CNC Equip 1'!$E$13,COLUMN()-1,0)</f>
        <v>46967.23</v>
      </c>
      <c r="P8" s="1">
        <f ca="1">OFFSET('CNC Equip 1'!$E$13,COLUMN()-1,0)</f>
        <v>45851.27</v>
      </c>
      <c r="Q8" s="1">
        <f ca="1">OFFSET('CNC Equip 1'!$E$13,COLUMN()-1,0)</f>
        <v>44728.83</v>
      </c>
      <c r="R8" s="1">
        <f ca="1">OFFSET('CNC Equip 1'!$E$13,COLUMN()-1,0)</f>
        <v>43599.9</v>
      </c>
      <c r="S8" s="1">
        <f ca="1">OFFSET('CNC Equip 1'!$E$13,COLUMN()-1,0)</f>
        <v>42464.480000000003</v>
      </c>
      <c r="T8" s="1">
        <f ca="1">OFFSET('CNC Equip 1'!$E$13,COLUMN()-1,0)</f>
        <v>41322.57</v>
      </c>
      <c r="U8" s="1">
        <f ca="1">OFFSET('CNC Equip 1'!$E$13,COLUMN()-1,0)</f>
        <v>40174.17</v>
      </c>
      <c r="V8" s="1">
        <f ca="1">OFFSET('CNC Equip 1'!$E$13,COLUMN()-1,0)</f>
        <v>39019.29</v>
      </c>
      <c r="W8" s="1">
        <f ca="1">OFFSET('CNC Equip 1'!$E$13,COLUMN()-1,0)</f>
        <v>37857.919999999998</v>
      </c>
      <c r="X8" s="1">
        <f ca="1">OFFSET('CNC Equip 1'!$E$12,COLUMN()-1,0)</f>
        <v>37857.919999999998</v>
      </c>
      <c r="Y8" s="1">
        <f ca="1">OFFSET('CNC Equip 1'!$E$13,COLUMN()-1,0)</f>
        <v>35515.71</v>
      </c>
      <c r="Z8" s="23">
        <f ca="1">OFFSET('CNC Equip 1'!$E$13,COLUMN()-1,0)</f>
        <v>34334.879999999997</v>
      </c>
      <c r="AA8" s="22">
        <f ca="1">OFFSET('CNC Equip 1'!$E$13,COLUMN()-1,0)</f>
        <v>33147.56</v>
      </c>
      <c r="AB8" s="1">
        <f ca="1">OFFSET('CNC Equip 1'!$E$13,COLUMN()-1,0)</f>
        <v>31953.75</v>
      </c>
      <c r="AC8" s="1">
        <f ca="1">OFFSET('CNC Equip 1'!$E$13,COLUMN()-1,0)</f>
        <v>30753.45</v>
      </c>
      <c r="AD8" s="1">
        <f ca="1">OFFSET('CNC Equip 1'!$E$13,COLUMN()-1,0)</f>
        <v>29546.66</v>
      </c>
      <c r="AE8" s="1">
        <f ca="1">OFFSET('CNC Equip 1'!$E$13,COLUMN()-1,0)</f>
        <v>28333.39</v>
      </c>
      <c r="AF8" s="1">
        <f ca="1">OFFSET('CNC Equip 1'!$E$13,COLUMN()-1,0)</f>
        <v>27113.63</v>
      </c>
      <c r="AG8" s="1">
        <f ca="1">OFFSET('CNC Equip 1'!$E$13,COLUMN()-1,0)</f>
        <v>25887.38</v>
      </c>
      <c r="AH8" s="1">
        <f ca="1">OFFSET('CNC Equip 1'!$E$13,COLUMN()-1,0)</f>
        <v>24654.639999999999</v>
      </c>
      <c r="AI8" s="1">
        <f ca="1">OFFSET('CNC Equip 1'!$E$13,COLUMN()-1,0)</f>
        <v>23415.42</v>
      </c>
      <c r="AJ8" s="1">
        <f ca="1">OFFSET('CNC Equip 1'!$E$13,COLUMN()-1,0)</f>
        <v>22169.71</v>
      </c>
      <c r="AK8" s="1">
        <f ca="1">OFFSET('CNC Equip 1'!$E$13,COLUMN()-1,0)</f>
        <v>20917.509999999998</v>
      </c>
      <c r="AL8" s="1">
        <f ca="1">OFFSET('CNC Equip 1'!$E$13,COLUMN()-1,0)</f>
        <v>19658.82</v>
      </c>
      <c r="AM8" s="1">
        <f ca="1">OFFSET('CNC Equip 1'!$E$13,COLUMN()-1,0)</f>
        <v>18393.650000000001</v>
      </c>
      <c r="AN8" s="1">
        <f ca="1">OFFSET('CNC Equip 1'!$E$13,COLUMN()-1,0)</f>
        <v>17121.990000000002</v>
      </c>
      <c r="AO8" s="1">
        <f ca="1">OFFSET('CNC Equip 1'!$E$13,COLUMN()-1,0)</f>
        <v>15843.84</v>
      </c>
      <c r="AP8" s="1">
        <f ca="1">OFFSET('CNC Equip 1'!$E$13,COLUMN()-1,0)</f>
        <v>14559.2</v>
      </c>
      <c r="AQ8" s="1">
        <f ca="1">OFFSET('CNC Equip 1'!$E$13,COLUMN()-1,0)</f>
        <v>13268.07</v>
      </c>
      <c r="AR8" s="1">
        <f ca="1">OFFSET('CNC Equip 1'!$E$13,COLUMN()-1,0)</f>
        <v>11970.46</v>
      </c>
      <c r="AS8" s="1">
        <f ca="1">OFFSET('CNC Equip 1'!$E$13,COLUMN()-1,0)</f>
        <v>10666.36</v>
      </c>
      <c r="AT8" s="1">
        <f ca="1">OFFSET('CNC Equip 1'!$E$13,COLUMN()-1,0)</f>
        <v>9355.77</v>
      </c>
      <c r="AU8" s="1">
        <f ca="1">OFFSET('CNC Equip 1'!$E$13,COLUMN()-1,0)</f>
        <v>8038.69</v>
      </c>
      <c r="AV8" s="1">
        <f ca="1">OFFSET('CNC Equip 1'!$E$13,COLUMN()-1,0)</f>
        <v>6715.13</v>
      </c>
      <c r="AW8" s="1">
        <f ca="1">OFFSET('CNC Equip 1'!$E$13,COLUMN()-1,0)</f>
        <v>5385.08</v>
      </c>
      <c r="AX8" s="23">
        <f ca="1">OFFSET('CNC Equip 1'!$E$13,COLUMN()-1,0)</f>
        <v>4048.54</v>
      </c>
      <c r="AY8" s="1">
        <f ca="1">OFFSET('CNC Equip 1'!$E$13,COLUMN()-1,0)</f>
        <v>2705.51</v>
      </c>
      <c r="AZ8" s="1">
        <f ca="1">OFFSET('CNC Equip 1'!$E$13,COLUMN()-1,0)</f>
        <v>1356</v>
      </c>
      <c r="BA8" s="1">
        <f ca="1">OFFSET('CNC Equip 1'!$E$13,COLUMN()-1,0)</f>
        <v>0</v>
      </c>
      <c r="BB8" s="1">
        <f ca="1">OFFSET('CNC Equip 1'!$E$13,COLUMN()-1,0)</f>
        <v>0</v>
      </c>
      <c r="BC8" s="1">
        <f ca="1">OFFSET('CNC Equip 1'!$E$13,COLUMN()-1,0)</f>
        <v>0</v>
      </c>
      <c r="BD8" s="1">
        <f ca="1">OFFSET('CNC Equip 1'!$E$13,COLUMN()-1,0)</f>
        <v>0</v>
      </c>
      <c r="BE8" s="1">
        <f ca="1">OFFSET('CNC Equip 1'!$E$13,COLUMN()-1,0)</f>
        <v>0</v>
      </c>
      <c r="BF8" s="1">
        <f ca="1">OFFSET('CNC Equip 1'!$E$13,COLUMN()-1,0)</f>
        <v>0</v>
      </c>
      <c r="BG8" s="1">
        <f ca="1">OFFSET('CNC Equip 1'!$E$13,COLUMN()-1,0)</f>
        <v>0</v>
      </c>
      <c r="BH8" s="1">
        <f ca="1">OFFSET('CNC Equip 1'!$E$13,COLUMN()-1,0)</f>
        <v>0</v>
      </c>
      <c r="BI8" s="1">
        <f ca="1">OFFSET('CNC Equip 1'!$E$13,COLUMN()-1,0)</f>
        <v>0</v>
      </c>
      <c r="BJ8" s="23">
        <f ca="1">OFFSET('CNC Equip 1'!$E$13,COLUMN()-1,0)</f>
        <v>0</v>
      </c>
      <c r="BK8" s="1">
        <f ca="1">OFFSET('CNC Equip 1'!$E$13,COLUMN()-1,0)</f>
        <v>0</v>
      </c>
      <c r="BL8" s="1">
        <f ca="1">OFFSET('CNC Equip 1'!$E$13,COLUMN()-1,0)</f>
        <v>0</v>
      </c>
      <c r="BM8" s="1">
        <f ca="1">OFFSET('CNC Equip 1'!$E$13,COLUMN()-1,0)</f>
        <v>0</v>
      </c>
      <c r="BN8" s="1">
        <f ca="1">OFFSET('CNC Equip 1'!$E$13,COLUMN()-1,0)</f>
        <v>0</v>
      </c>
      <c r="BO8" s="1">
        <f ca="1">OFFSET('CNC Equip 1'!$E$13,COLUMN()-1,0)</f>
        <v>0</v>
      </c>
      <c r="BP8" s="1">
        <f ca="1">OFFSET('CNC Equip 1'!$E$13,COLUMN()-1,0)</f>
        <v>0</v>
      </c>
      <c r="BQ8" s="1">
        <f ca="1">OFFSET('CNC Equip 1'!$E$13,COLUMN()-1,0)</f>
        <v>0</v>
      </c>
      <c r="BR8" s="1">
        <f ca="1">OFFSET('CNC Equip 1'!$E$13,COLUMN()-1,0)</f>
        <v>0</v>
      </c>
      <c r="BS8" s="1">
        <f ca="1">OFFSET('CNC Equip 1'!$E$13,COLUMN()-1,0)</f>
        <v>0</v>
      </c>
      <c r="BT8" s="1">
        <f ca="1">OFFSET('CNC Equip 1'!$E$13,COLUMN()-1,0)</f>
        <v>0</v>
      </c>
      <c r="BU8" s="1">
        <f ca="1">OFFSET('CNC Equip 1'!$E$13,COLUMN()-1,0)</f>
        <v>0</v>
      </c>
      <c r="BV8" s="1">
        <f ca="1">OFFSET('CNC Equip 1'!$E$13,COLUMN()-1,0)</f>
        <v>0</v>
      </c>
      <c r="BW8" s="1">
        <f ca="1">OFFSET('CNC Equip 1'!$E$13,COLUMN()-1,0)</f>
        <v>0</v>
      </c>
      <c r="BX8" s="1">
        <f ca="1">OFFSET('CNC Equip 1'!$E$13,COLUMN()-1,0)</f>
        <v>0</v>
      </c>
      <c r="BY8" s="1">
        <f ca="1">OFFSET('CNC Equip 1'!$E$13,COLUMN()-1,0)</f>
        <v>0</v>
      </c>
      <c r="BZ8" s="1">
        <f ca="1">OFFSET('CNC Equip 1'!$E$13,COLUMN()-1,0)</f>
        <v>0</v>
      </c>
      <c r="CA8" s="1">
        <f ca="1">OFFSET('CNC Equip 1'!$E$13,COLUMN()-1,0)</f>
        <v>0</v>
      </c>
      <c r="CB8" s="1">
        <f ca="1">OFFSET('CNC Equip 1'!$E$13,COLUMN()-1,0)</f>
        <v>0</v>
      </c>
      <c r="CC8" s="1">
        <f ca="1">OFFSET('CNC Equip 1'!$E$13,COLUMN()-1,0)</f>
        <v>0</v>
      </c>
      <c r="CD8" s="1">
        <f ca="1">OFFSET('CNC Equip 1'!$E$13,COLUMN()-1,0)</f>
        <v>0</v>
      </c>
      <c r="CE8" s="1">
        <f ca="1">OFFSET('CNC Equip 1'!$E$13,COLUMN()-1,0)</f>
        <v>0</v>
      </c>
      <c r="CF8" s="1">
        <f ca="1">OFFSET('CNC Equip 1'!$E$13,COLUMN()-1,0)</f>
        <v>0</v>
      </c>
      <c r="CG8" s="1">
        <f ca="1">OFFSET('CNC Equip 1'!$E$13,COLUMN()-1,0)</f>
        <v>0</v>
      </c>
      <c r="CH8" s="1">
        <f ca="1">OFFSET('CNC Equip 1'!$E$13,COLUMN()-1,0)</f>
        <v>0</v>
      </c>
      <c r="CI8">
        <v>39075.089999999997</v>
      </c>
      <c r="CJ8" s="23">
        <f t="shared" ca="1" si="0"/>
        <v>1217.17</v>
      </c>
    </row>
    <row r="9" spans="1:88" x14ac:dyDescent="0.2">
      <c r="A9" t="s">
        <v>75</v>
      </c>
      <c r="B9" s="113" t="s">
        <v>101</v>
      </c>
      <c r="C9" s="22">
        <f ca="1">OFFSET('CNC Equip 2'!$E$12,COLUMN()-1,0)</f>
        <v>88109.34</v>
      </c>
      <c r="D9" s="1">
        <f ca="1">OFFSET('CNC Equip 2'!$E$12,COLUMN()-1,0)</f>
        <v>86616.42</v>
      </c>
      <c r="E9" s="1">
        <f ca="1">OFFSET('CNC Equip 2'!$E$12,COLUMN()-1,0)</f>
        <v>85114.11</v>
      </c>
      <c r="F9" s="1">
        <f ca="1">OFFSET('CNC Equip 2'!$E$12,COLUMN()-1,0)</f>
        <v>83602.42</v>
      </c>
      <c r="G9" s="1">
        <f ca="1">OFFSET('CNC Equip 2'!$E$12,COLUMN()-1,0)</f>
        <v>82081.34</v>
      </c>
      <c r="H9" s="1">
        <f ca="1">OFFSET('CNC Equip 2'!$E$12,COLUMN()-1,0)</f>
        <v>80550.87</v>
      </c>
      <c r="I9" s="1">
        <f ca="1">OFFSET('CNC Equip 2'!$E$12,COLUMN()-1,0)</f>
        <v>79011.009999999995</v>
      </c>
      <c r="J9" s="1">
        <f ca="1">OFFSET('CNC Equip 2'!$E$12,COLUMN()-1,0)</f>
        <v>77461.759999999995</v>
      </c>
      <c r="K9" s="1">
        <f ca="1">OFFSET('CNC Equip 2'!$E$12,COLUMN()-1,0)</f>
        <v>75903.12</v>
      </c>
      <c r="L9" s="1">
        <f ca="1">OFFSET('CNC Equip 2'!$E$12,COLUMN()-1,0)</f>
        <v>74335.09</v>
      </c>
      <c r="M9" s="1">
        <f ca="1">OFFSET('CNC Equip 2'!$E$12,COLUMN()-1,0)</f>
        <v>72757.67</v>
      </c>
      <c r="N9" s="23">
        <f ca="1">OFFSET('CNC Equip 2'!$E$12,COLUMN()-1,0)</f>
        <v>71170.87</v>
      </c>
      <c r="O9" s="22">
        <f ca="1">OFFSET('CNC Equip 2'!$E$12,COLUMN()-1,0)</f>
        <v>69574.679999999993</v>
      </c>
      <c r="P9" s="1">
        <f ca="1">OFFSET('CNC Equip 2'!$E$12,COLUMN()-1,0)</f>
        <v>67969.100000000006</v>
      </c>
      <c r="Q9" s="1">
        <f ca="1">OFFSET('CNC Equip 2'!$E$12,COLUMN()-1,0)</f>
        <v>66354.13</v>
      </c>
      <c r="R9" s="1">
        <f ca="1">OFFSET('CNC Equip 2'!$E$12,COLUMN()-1,0)</f>
        <v>64729.77</v>
      </c>
      <c r="S9" s="1">
        <f ca="1">OFFSET('CNC Equip 2'!$E$12,COLUMN()-1,0)</f>
        <v>63096.02</v>
      </c>
      <c r="T9" s="1">
        <f ca="1">OFFSET('CNC Equip 2'!$E$12,COLUMN()-1,0)</f>
        <v>61452.88</v>
      </c>
      <c r="U9" s="1">
        <f ca="1">OFFSET('CNC Equip 2'!$E$12,COLUMN()-1,0)</f>
        <v>59800.36</v>
      </c>
      <c r="V9" s="1">
        <f ca="1">OFFSET('CNC Equip 2'!$E$12,COLUMN()-1,0)</f>
        <v>58138.45</v>
      </c>
      <c r="W9" s="1">
        <f ca="1">OFFSET('CNC Equip 2'!$E$12,COLUMN()-1,0)</f>
        <v>56467.15</v>
      </c>
      <c r="X9" s="1">
        <f ca="1">OFFSET('CNC Equip 2'!$E$11,COLUMN()-1,0)</f>
        <v>56467.15</v>
      </c>
      <c r="Y9" s="1">
        <f ca="1">OFFSET('CNC Equip 2'!$E$12,COLUMN()-1,0)</f>
        <v>53096.38</v>
      </c>
      <c r="Z9" s="23">
        <f ca="1">OFFSET('CNC Equip 2'!$E$12,COLUMN()-1,0)</f>
        <v>51396.91</v>
      </c>
      <c r="AA9" s="22">
        <f ca="1">OFFSET('CNC Equip 2'!$E$12,COLUMN()-1,0)</f>
        <v>49688.05</v>
      </c>
      <c r="AB9" s="1">
        <f ca="1">OFFSET('CNC Equip 2'!$E$12,COLUMN()-1,0)</f>
        <v>47969.8</v>
      </c>
      <c r="AC9" s="1">
        <f ca="1">OFFSET('CNC Equip 2'!$E$12,COLUMN()-1,0)</f>
        <v>46242.17</v>
      </c>
      <c r="AD9" s="1">
        <f ca="1">OFFSET('CNC Equip 2'!$E$12,COLUMN()-1,0)</f>
        <v>44505.15</v>
      </c>
      <c r="AE9" s="1">
        <f ca="1">OFFSET('CNC Equip 2'!$E$12,COLUMN()-1,0)</f>
        <v>42758.74</v>
      </c>
      <c r="AF9" s="1">
        <f ca="1">OFFSET('CNC Equip 2'!$E$12,COLUMN()-1,0)</f>
        <v>41002.94</v>
      </c>
      <c r="AG9" s="1">
        <f ca="1">OFFSET('CNC Equip 2'!$E$12,COLUMN()-1,0)</f>
        <v>39237.75</v>
      </c>
      <c r="AH9" s="1">
        <f ca="1">OFFSET('CNC Equip 2'!$E$12,COLUMN()-1,0)</f>
        <v>37463.17</v>
      </c>
      <c r="AI9" s="1">
        <f ca="1">OFFSET('CNC Equip 2'!$E$12,COLUMN()-1,0)</f>
        <v>35679.199999999997</v>
      </c>
      <c r="AJ9" s="1">
        <f ca="1">OFFSET('CNC Equip 2'!$E$12,COLUMN()-1,0)</f>
        <v>33885.85</v>
      </c>
      <c r="AK9" s="1">
        <f ca="1">OFFSET('CNC Equip 2'!$E$12,COLUMN()-1,0)</f>
        <v>32083.11</v>
      </c>
      <c r="AL9" s="1">
        <f ca="1">OFFSET('CNC Equip 2'!$E$12,COLUMN()-1,0)</f>
        <v>30270.98</v>
      </c>
      <c r="AM9" s="1">
        <f ca="1">OFFSET('CNC Equip 2'!$E$12,COLUMN()-1,0)</f>
        <v>28449.46</v>
      </c>
      <c r="AN9" s="1">
        <f ca="1">OFFSET('CNC Equip 2'!$E$12,COLUMN()-1,0)</f>
        <v>26618.55</v>
      </c>
      <c r="AO9" s="1">
        <f ca="1">OFFSET('CNC Equip 2'!$E$12,COLUMN()-1,0)</f>
        <v>24778.25</v>
      </c>
      <c r="AP9" s="1">
        <f ca="1">OFFSET('CNC Equip 2'!$E$12,COLUMN()-1,0)</f>
        <v>22928.560000000001</v>
      </c>
      <c r="AQ9" s="1">
        <f ca="1">OFFSET('CNC Equip 2'!$E$12,COLUMN()-1,0)</f>
        <v>21069.48</v>
      </c>
      <c r="AR9" s="1">
        <f ca="1">OFFSET('CNC Equip 2'!$E$12,COLUMN()-1,0)</f>
        <v>19201.02</v>
      </c>
      <c r="AS9" s="1">
        <f ca="1">OFFSET('CNC Equip 2'!$E$12,COLUMN()-1,0)</f>
        <v>17323.169999999998</v>
      </c>
      <c r="AT9" s="1">
        <f ca="1">OFFSET('CNC Equip 2'!$E$12,COLUMN()-1,0)</f>
        <v>15435.93</v>
      </c>
      <c r="AU9" s="1">
        <f ca="1">OFFSET('CNC Equip 2'!$E$12,COLUMN()-1,0)</f>
        <v>13539.3</v>
      </c>
      <c r="AV9" s="1">
        <f ca="1">OFFSET('CNC Equip 2'!$E$12,COLUMN()-1,0)</f>
        <v>11633.28</v>
      </c>
      <c r="AW9" s="1">
        <f ca="1">OFFSET('CNC Equip 2'!$E$12,COLUMN()-1,0)</f>
        <v>9717.8700000000008</v>
      </c>
      <c r="AX9" s="23">
        <f ca="1">OFFSET('CNC Equip 2'!$E$12,COLUMN()-1,0)</f>
        <v>7793.07</v>
      </c>
      <c r="AY9" s="1">
        <f ca="1">OFFSET('CNC Equip 2'!$E$12,COLUMN()-1,0)</f>
        <v>5858.88</v>
      </c>
      <c r="AZ9" s="1">
        <f ca="1">OFFSET('CNC Equip 2'!$E$12,COLUMN()-1,0)</f>
        <v>3915.31</v>
      </c>
      <c r="BA9" s="1">
        <f ca="1">OFFSET('CNC Equip 2'!$E$12,COLUMN()-1,0)</f>
        <v>1962.35</v>
      </c>
      <c r="BB9" s="1">
        <f ca="1">OFFSET('CNC Equip 2'!$E$12,COLUMN()-1,0)</f>
        <v>0</v>
      </c>
      <c r="BC9" s="1">
        <f ca="1">OFFSET('CNC Equip 2'!$E$12,COLUMN()-1,0)</f>
        <v>0</v>
      </c>
      <c r="BD9" s="1">
        <f ca="1">OFFSET('CNC Equip 2'!$E$12,COLUMN()-1,0)</f>
        <v>0</v>
      </c>
      <c r="BE9" s="1">
        <f ca="1">OFFSET('CNC Equip 2'!$E$12,COLUMN()-1,0)</f>
        <v>0</v>
      </c>
      <c r="BF9" s="1">
        <f ca="1">OFFSET('CNC Equip 2'!$E$12,COLUMN()-1,0)</f>
        <v>0</v>
      </c>
      <c r="BG9" s="1">
        <f ca="1">OFFSET('CNC Equip 2'!$E$12,COLUMN()-1,0)</f>
        <v>0</v>
      </c>
      <c r="BH9" s="1">
        <f ca="1">OFFSET('CNC Equip 2'!$E$12,COLUMN()-1,0)</f>
        <v>0</v>
      </c>
      <c r="BI9" s="1">
        <f ca="1">OFFSET('CNC Equip 2'!$E$12,COLUMN()-1,0)</f>
        <v>0</v>
      </c>
      <c r="BJ9" s="23">
        <f ca="1">OFFSET('CNC Equip 2'!$E$12,COLUMN()-1,0)</f>
        <v>0</v>
      </c>
      <c r="BK9" s="1">
        <f ca="1">OFFSET('CNC Equip 2'!$E$12,COLUMN()-1,0)</f>
        <v>0</v>
      </c>
      <c r="BL9" s="1">
        <f ca="1">OFFSET('CNC Equip 2'!$E$12,COLUMN()-1,0)</f>
        <v>0</v>
      </c>
      <c r="BM9" s="1">
        <f ca="1">OFFSET('CNC Equip 2'!$E$12,COLUMN()-1,0)</f>
        <v>0</v>
      </c>
      <c r="BN9" s="1">
        <f ca="1">OFFSET('CNC Equip 2'!$E$12,COLUMN()-1,0)</f>
        <v>0</v>
      </c>
      <c r="BO9" s="1">
        <f ca="1">OFFSET('CNC Equip 2'!$E$12,COLUMN()-1,0)</f>
        <v>0</v>
      </c>
      <c r="BP9" s="1">
        <f ca="1">OFFSET('CNC Equip 2'!$E$12,COLUMN()-1,0)</f>
        <v>0</v>
      </c>
      <c r="BQ9" s="1">
        <f ca="1">OFFSET('CNC Equip 2'!$E$12,COLUMN()-1,0)</f>
        <v>0</v>
      </c>
      <c r="BR9" s="1">
        <f ca="1">OFFSET('CNC Equip 2'!$E$12,COLUMN()-1,0)</f>
        <v>0</v>
      </c>
      <c r="BS9" s="1">
        <f ca="1">OFFSET('CNC Equip 2'!$E$12,COLUMN()-1,0)</f>
        <v>0</v>
      </c>
      <c r="BT9" s="1">
        <f ca="1">OFFSET('CNC Equip 2'!$E$12,COLUMN()-1,0)</f>
        <v>0</v>
      </c>
      <c r="BU9" s="1">
        <f ca="1">OFFSET('CNC Equip 2'!$E$12,COLUMN()-1,0)</f>
        <v>0</v>
      </c>
      <c r="BV9" s="1">
        <f ca="1">OFFSET('CNC Equip 2'!$E$12,COLUMN()-1,0)</f>
        <v>0</v>
      </c>
      <c r="BW9" s="1">
        <f ca="1">OFFSET('CNC Equip 2'!$E$12,COLUMN()-1,0)</f>
        <v>0</v>
      </c>
      <c r="BX9" s="1">
        <f ca="1">OFFSET('CNC Equip 2'!$E$12,COLUMN()-1,0)</f>
        <v>0</v>
      </c>
      <c r="BY9" s="1">
        <f ca="1">OFFSET('CNC Equip 2'!$E$12,COLUMN()-1,0)</f>
        <v>0</v>
      </c>
      <c r="BZ9" s="1">
        <f ca="1">OFFSET('CNC Equip 2'!$E$12,COLUMN()-1,0)</f>
        <v>0</v>
      </c>
      <c r="CA9" s="1">
        <f ca="1">OFFSET('CNC Equip 2'!$E$12,COLUMN()-1,0)</f>
        <v>0</v>
      </c>
      <c r="CB9" s="1">
        <f ca="1">OFFSET('CNC Equip 2'!$E$12,COLUMN()-1,0)</f>
        <v>0</v>
      </c>
      <c r="CC9" s="1">
        <f ca="1">OFFSET('CNC Equip 2'!$E$12,COLUMN()-1,0)</f>
        <v>0</v>
      </c>
      <c r="CD9" s="1">
        <f ca="1">OFFSET('CNC Equip 2'!$E$12,COLUMN()-1,0)</f>
        <v>0</v>
      </c>
      <c r="CE9" s="1">
        <f ca="1">OFFSET('CNC Equip 2'!$E$12,COLUMN()-1,0)</f>
        <v>0</v>
      </c>
      <c r="CF9" s="1">
        <f ca="1">OFFSET('CNC Equip 2'!$E$12,COLUMN()-1,0)</f>
        <v>0</v>
      </c>
      <c r="CG9" s="1">
        <f ca="1">OFFSET('CNC Equip 2'!$E$12,COLUMN()-1,0)</f>
        <v>0</v>
      </c>
      <c r="CH9" s="1">
        <f ca="1">OFFSET('CNC Equip 2'!$E$12,COLUMN()-1,0)</f>
        <v>0</v>
      </c>
      <c r="CI9">
        <v>60326.71</v>
      </c>
      <c r="CJ9" s="23">
        <f t="shared" ca="1" si="0"/>
        <v>3859.56</v>
      </c>
    </row>
    <row r="10" spans="1:88" x14ac:dyDescent="0.2">
      <c r="A10" t="s">
        <v>76</v>
      </c>
      <c r="B10" s="113" t="s">
        <v>100</v>
      </c>
      <c r="C10" s="22">
        <f ca="1">OFFSET('Paint Booth'!$E$12,COLUMN()-1,0)</f>
        <v>21004.98</v>
      </c>
      <c r="D10" s="1">
        <f ca="1">OFFSET('Paint Booth'!$E$12,COLUMN()-1,0)</f>
        <v>20649.080000000002</v>
      </c>
      <c r="E10" s="1">
        <f ca="1">OFFSET('Paint Booth'!$E$12,COLUMN()-1,0)</f>
        <v>20290.939999999999</v>
      </c>
      <c r="F10" s="1">
        <f ca="1">OFFSET('Paint Booth'!$E$12,COLUMN()-1,0)</f>
        <v>19930.560000000001</v>
      </c>
      <c r="G10" s="1">
        <f ca="1">OFFSET('Paint Booth'!$E$12,COLUMN()-1,0)</f>
        <v>19567.939999999999</v>
      </c>
      <c r="H10" s="1">
        <f ca="1">OFFSET('Paint Booth'!$E$12,COLUMN()-1,0)</f>
        <v>19203.080000000002</v>
      </c>
      <c r="I10" s="1">
        <f ca="1">OFFSET('Paint Booth'!$E$12,COLUMN()-1,0)</f>
        <v>18835.98</v>
      </c>
      <c r="J10" s="1">
        <f ca="1">OFFSET('Paint Booth'!$E$12,COLUMN()-1,0)</f>
        <v>18466.650000000001</v>
      </c>
      <c r="K10" s="1">
        <f ca="1">OFFSET('Paint Booth'!$E$12,COLUMN()-1,0)</f>
        <v>18095.080000000002</v>
      </c>
      <c r="L10" s="1">
        <f ca="1">OFFSET('Paint Booth'!$E$12,COLUMN()-1,0)</f>
        <v>17721.27</v>
      </c>
      <c r="M10" s="1">
        <f ca="1">OFFSET('Paint Booth'!$E$12,COLUMN()-1,0)</f>
        <v>17345.22</v>
      </c>
      <c r="N10" s="23">
        <f ca="1">OFFSET('Paint Booth'!$E$12,COLUMN()-1,0)</f>
        <v>16966.93</v>
      </c>
      <c r="O10" s="22">
        <f ca="1">OFFSET('Paint Booth'!$E$12,COLUMN()-1,0)</f>
        <v>16586.400000000001</v>
      </c>
      <c r="P10" s="1">
        <f ca="1">OFFSET('Paint Booth'!$E$12,COLUMN()-1,0)</f>
        <v>16203.64</v>
      </c>
      <c r="Q10" s="1">
        <f ca="1">OFFSET('Paint Booth'!$E$12,COLUMN()-1,0)</f>
        <v>15818.64</v>
      </c>
      <c r="R10" s="1">
        <f ca="1">OFFSET('Paint Booth'!$E$12,COLUMN()-1,0)</f>
        <v>15431.4</v>
      </c>
      <c r="S10" s="1">
        <f ca="1">OFFSET('Paint Booth'!$E$12,COLUMN()-1,0)</f>
        <v>15041.92</v>
      </c>
      <c r="T10" s="1">
        <f ca="1">OFFSET('Paint Booth'!$E$12,COLUMN()-1,0)</f>
        <v>14650.2</v>
      </c>
      <c r="U10" s="1">
        <f ca="1">OFFSET('Paint Booth'!$E$12,COLUMN()-1,0)</f>
        <v>14256.24</v>
      </c>
      <c r="V10" s="1">
        <f ca="1">OFFSET('Paint Booth'!$E$12,COLUMN()-1,0)</f>
        <v>13860.05</v>
      </c>
      <c r="W10" s="1">
        <f ca="1">OFFSET('Paint Booth'!$E$12,COLUMN()-1,0)</f>
        <v>13461.62</v>
      </c>
      <c r="X10" s="1">
        <f ca="1">OFFSET('Paint Booth'!$E$11,COLUMN()-1,0)</f>
        <v>13461.62</v>
      </c>
      <c r="Y10" s="1">
        <f ca="1">OFFSET('Paint Booth'!$E$12,COLUMN()-1,0)</f>
        <v>12658.04</v>
      </c>
      <c r="Z10" s="23">
        <f ca="1">OFFSET('Paint Booth'!$E$12,COLUMN()-1,0)</f>
        <v>12252.89</v>
      </c>
      <c r="AA10" s="22">
        <f ca="1">OFFSET('Paint Booth'!$E$12,COLUMN()-1,0)</f>
        <v>11845.5</v>
      </c>
      <c r="AB10" s="1">
        <f ca="1">OFFSET('Paint Booth'!$E$12,COLUMN()-1,0)</f>
        <v>11435.88</v>
      </c>
      <c r="AC10" s="1">
        <f ca="1">OFFSET('Paint Booth'!$E$12,COLUMN()-1,0)</f>
        <v>11024.02</v>
      </c>
      <c r="AD10" s="1">
        <f ca="1">OFFSET('Paint Booth'!$E$12,COLUMN()-1,0)</f>
        <v>10609.92</v>
      </c>
      <c r="AE10" s="1">
        <f ca="1">OFFSET('Paint Booth'!$E$12,COLUMN()-1,0)</f>
        <v>10193.58</v>
      </c>
      <c r="AF10" s="1">
        <f ca="1">OFFSET('Paint Booth'!$E$12,COLUMN()-1,0)</f>
        <v>9775</v>
      </c>
      <c r="AG10" s="1">
        <f ca="1">OFFSET('Paint Booth'!$E$12,COLUMN()-1,0)</f>
        <v>9354.18</v>
      </c>
      <c r="AH10" s="1">
        <f ca="1">OFFSET('Paint Booth'!$E$12,COLUMN()-1,0)</f>
        <v>8931.1299999999992</v>
      </c>
      <c r="AI10" s="1">
        <f ca="1">OFFSET('Paint Booth'!$E$12,COLUMN()-1,0)</f>
        <v>8505.84</v>
      </c>
      <c r="AJ10" s="1">
        <f ca="1">OFFSET('Paint Booth'!$E$12,COLUMN()-1,0)</f>
        <v>8078.31</v>
      </c>
      <c r="AK10" s="1">
        <f ca="1">OFFSET('Paint Booth'!$E$12,COLUMN()-1,0)</f>
        <v>7648.54</v>
      </c>
      <c r="AL10" s="1">
        <f ca="1">OFFSET('Paint Booth'!$E$12,COLUMN()-1,0)</f>
        <v>7216.53</v>
      </c>
      <c r="AM10" s="1">
        <f ca="1">OFFSET('Paint Booth'!$E$12,COLUMN()-1,0)</f>
        <v>6782.28</v>
      </c>
      <c r="AN10" s="1">
        <f ca="1">OFFSET('Paint Booth'!$E$12,COLUMN()-1,0)</f>
        <v>6345.8</v>
      </c>
      <c r="AO10" s="1">
        <f ca="1">OFFSET('Paint Booth'!$E$12,COLUMN()-1,0)</f>
        <v>5907.08</v>
      </c>
      <c r="AP10" s="1">
        <f ca="1">OFFSET('Paint Booth'!$E$12,COLUMN()-1,0)</f>
        <v>5466.12</v>
      </c>
      <c r="AQ10" s="1">
        <f ca="1">OFFSET('Paint Booth'!$E$12,COLUMN()-1,0)</f>
        <v>5022.92</v>
      </c>
      <c r="AR10" s="1">
        <f ca="1">OFFSET('Paint Booth'!$E$12,COLUMN()-1,0)</f>
        <v>4577.4799999999996</v>
      </c>
      <c r="AS10" s="1">
        <f ca="1">OFFSET('Paint Booth'!$E$12,COLUMN()-1,0)</f>
        <v>4129.8</v>
      </c>
      <c r="AT10" s="1">
        <f ca="1">OFFSET('Paint Booth'!$E$12,COLUMN()-1,0)</f>
        <v>3679.89</v>
      </c>
      <c r="AU10" s="1">
        <f ca="1">OFFSET('Paint Booth'!$E$12,COLUMN()-1,0)</f>
        <v>3227.74</v>
      </c>
      <c r="AV10" s="1">
        <f ca="1">OFFSET('Paint Booth'!$E$12,COLUMN()-1,0)</f>
        <v>2773.35</v>
      </c>
      <c r="AW10" s="1">
        <f ca="1">OFFSET('Paint Booth'!$E$12,COLUMN()-1,0)</f>
        <v>2316.7199999999998</v>
      </c>
      <c r="AX10" s="23">
        <f ca="1">OFFSET('Paint Booth'!$E$12,COLUMN()-1,0)</f>
        <v>1857.85</v>
      </c>
      <c r="AY10" s="1">
        <f ca="1">OFFSET('Paint Booth'!$E$12,COLUMN()-1,0)</f>
        <v>1396.74</v>
      </c>
      <c r="AZ10" s="1">
        <f ca="1">OFFSET('Paint Booth'!$E$12,COLUMN()-1,0)</f>
        <v>933.4</v>
      </c>
      <c r="BA10" s="1">
        <f ca="1">OFFSET('Paint Booth'!$E$12,COLUMN()-1,0)</f>
        <v>467.82</v>
      </c>
      <c r="BB10" s="1">
        <f ca="1">OFFSET('Paint Booth'!$E$12,COLUMN()-1,0)</f>
        <v>0</v>
      </c>
      <c r="BC10" s="1">
        <f ca="1">OFFSET('Paint Booth'!$E$12,COLUMN()-1,0)</f>
        <v>0</v>
      </c>
      <c r="BD10" s="1">
        <f ca="1">OFFSET('Paint Booth'!$E$12,COLUMN()-1,0)</f>
        <v>0</v>
      </c>
      <c r="BE10" s="1">
        <f ca="1">OFFSET('Paint Booth'!$E$12,COLUMN()-1,0)</f>
        <v>0</v>
      </c>
      <c r="BF10" s="1">
        <f ca="1">OFFSET('Paint Booth'!$E$12,COLUMN()-1,0)</f>
        <v>0</v>
      </c>
      <c r="BG10" s="1">
        <f ca="1">OFFSET('Paint Booth'!$E$12,COLUMN()-1,0)</f>
        <v>0</v>
      </c>
      <c r="BH10" s="1">
        <f ca="1">OFFSET('Paint Booth'!$E$12,COLUMN()-1,0)</f>
        <v>0</v>
      </c>
      <c r="BI10" s="1">
        <f ca="1">OFFSET('Paint Booth'!$E$12,COLUMN()-1,0)</f>
        <v>0</v>
      </c>
      <c r="BJ10" s="23">
        <f ca="1">OFFSET('Paint Booth'!$E$12,COLUMN()-1,0)</f>
        <v>0</v>
      </c>
      <c r="BK10" s="1">
        <f ca="1">OFFSET('Paint Booth'!$E$12,COLUMN()-1,0)</f>
        <v>0</v>
      </c>
      <c r="BL10" s="1">
        <f ca="1">OFFSET('Paint Booth'!$E$12,COLUMN()-1,0)</f>
        <v>0</v>
      </c>
      <c r="BM10" s="1">
        <f ca="1">OFFSET('Paint Booth'!$E$12,COLUMN()-1,0)</f>
        <v>0</v>
      </c>
      <c r="BN10" s="1">
        <f ca="1">OFFSET('Paint Booth'!$E$12,COLUMN()-1,0)</f>
        <v>0</v>
      </c>
      <c r="BO10" s="1">
        <f ca="1">OFFSET('Paint Booth'!$E$12,COLUMN()-1,0)</f>
        <v>0</v>
      </c>
      <c r="BP10" s="1">
        <f ca="1">OFFSET('Paint Booth'!$E$12,COLUMN()-1,0)</f>
        <v>0</v>
      </c>
      <c r="BQ10" s="1">
        <f ca="1">OFFSET('Paint Booth'!$E$12,COLUMN()-1,0)</f>
        <v>0</v>
      </c>
      <c r="BR10" s="1">
        <f ca="1">OFFSET('Paint Booth'!$E$12,COLUMN()-1,0)</f>
        <v>0</v>
      </c>
      <c r="BS10" s="1">
        <f ca="1">OFFSET('Paint Booth'!$E$12,COLUMN()-1,0)</f>
        <v>0</v>
      </c>
      <c r="BT10" s="1">
        <f ca="1">OFFSET('Paint Booth'!$E$12,COLUMN()-1,0)</f>
        <v>0</v>
      </c>
      <c r="BU10" s="1">
        <f ca="1">OFFSET('Paint Booth'!$E$12,COLUMN()-1,0)</f>
        <v>0</v>
      </c>
      <c r="BV10" s="1">
        <f ca="1">OFFSET('Paint Booth'!$E$12,COLUMN()-1,0)</f>
        <v>0</v>
      </c>
      <c r="BW10" s="1">
        <f ca="1">OFFSET('Paint Booth'!$E$12,COLUMN()-1,0)</f>
        <v>0</v>
      </c>
      <c r="BX10" s="1">
        <f ca="1">OFFSET('Paint Booth'!$E$12,COLUMN()-1,0)</f>
        <v>0</v>
      </c>
      <c r="BY10" s="1">
        <f ca="1">OFFSET('Paint Booth'!$E$12,COLUMN()-1,0)</f>
        <v>0</v>
      </c>
      <c r="BZ10" s="1">
        <f ca="1">OFFSET('Paint Booth'!$E$12,COLUMN()-1,0)</f>
        <v>0</v>
      </c>
      <c r="CA10" s="1">
        <f ca="1">OFFSET('Paint Booth'!$E$12,COLUMN()-1,0)</f>
        <v>0</v>
      </c>
      <c r="CB10" s="1">
        <f ca="1">OFFSET('Paint Booth'!$E$12,COLUMN()-1,0)</f>
        <v>0</v>
      </c>
      <c r="CC10" s="1">
        <f ca="1">OFFSET('Paint Booth'!$E$12,COLUMN()-1,0)</f>
        <v>0</v>
      </c>
      <c r="CD10" s="1">
        <f ca="1">OFFSET('Paint Booth'!$E$12,COLUMN()-1,0)</f>
        <v>0</v>
      </c>
      <c r="CE10" s="1">
        <f ca="1">OFFSET('Paint Booth'!$E$12,COLUMN()-1,0)</f>
        <v>0</v>
      </c>
      <c r="CF10" s="1">
        <f ca="1">OFFSET('Paint Booth'!$E$12,COLUMN()-1,0)</f>
        <v>0</v>
      </c>
      <c r="CG10" s="1">
        <f ca="1">OFFSET('Paint Booth'!$E$12,COLUMN()-1,0)</f>
        <v>0</v>
      </c>
      <c r="CH10" s="1">
        <f ca="1">OFFSET('Paint Booth'!$E$12,COLUMN()-1,0)</f>
        <v>0</v>
      </c>
      <c r="CI10">
        <v>14450.34</v>
      </c>
      <c r="CJ10" s="23">
        <f t="shared" ca="1" si="0"/>
        <v>988.72</v>
      </c>
    </row>
    <row r="11" spans="1:88" x14ac:dyDescent="0.2">
      <c r="A11" t="s">
        <v>77</v>
      </c>
      <c r="B11" s="113" t="s">
        <v>110</v>
      </c>
      <c r="C11" s="22">
        <f ca="1">OFFSET(Luton!$E$6,COLUMN()-1,0)</f>
        <v>19633.72</v>
      </c>
      <c r="D11" s="1">
        <f ca="1">OFFSET(Luton!$E$6,COLUMN()-1,0)</f>
        <v>19349.04</v>
      </c>
      <c r="E11" s="1">
        <f ca="1">OFFSET(Luton!$E$6,COLUMN()-1,0)</f>
        <v>19062.23</v>
      </c>
      <c r="F11" s="1">
        <f ca="1">OFFSET(Luton!$E$6,COLUMN()-1,0)</f>
        <v>18773.3</v>
      </c>
      <c r="G11" s="1">
        <f ca="1">OFFSET(Luton!$E$6,COLUMN()-1,0)</f>
        <v>18482.240000000002</v>
      </c>
      <c r="H11" s="1">
        <f ca="1">OFFSET(Luton!$E$6,COLUMN()-1,0)</f>
        <v>18189.05</v>
      </c>
      <c r="I11" s="1">
        <f ca="1">OFFSET(Luton!$E$6,COLUMN()-1,0)</f>
        <v>17893.740000000002</v>
      </c>
      <c r="J11" s="1">
        <f ca="1">OFFSET(Luton!$E$6,COLUMN()-1,0)</f>
        <v>17596.3</v>
      </c>
      <c r="K11" s="1">
        <f ca="1">OFFSET(Luton!$E$6,COLUMN()-1,0)</f>
        <v>17296.73</v>
      </c>
      <c r="L11" s="1">
        <f ca="1">OFFSET(Luton!$E$6,COLUMN()-1,0)</f>
        <v>16995.04</v>
      </c>
      <c r="M11" s="1">
        <f ca="1">OFFSET(Luton!$E$6,COLUMN()-1,0)</f>
        <v>16691.22</v>
      </c>
      <c r="N11" s="23">
        <f ca="1">OFFSET(Luton!$E$6,COLUMN()-1,0)</f>
        <v>16385.27</v>
      </c>
      <c r="O11" s="22">
        <f ca="1">OFFSET(Luton!$E$6,COLUMN()-1,0)</f>
        <v>16077.2</v>
      </c>
      <c r="P11" s="1">
        <f ca="1">OFFSET(Luton!$E$6,COLUMN()-1,0)</f>
        <v>15767</v>
      </c>
      <c r="Q11" s="1">
        <f ca="1">OFFSET(Luton!$E$6,COLUMN()-1,0)</f>
        <v>15454.67</v>
      </c>
      <c r="R11" s="1">
        <f ca="1">OFFSET(Luton!$E$6,COLUMN()-1,0)</f>
        <v>15140.22</v>
      </c>
      <c r="S11" s="1">
        <f ca="1">OFFSET(Luton!$E$6,COLUMN()-1,0)</f>
        <v>14823.64</v>
      </c>
      <c r="T11" s="1">
        <f ca="1">OFFSET(Luton!$E$6,COLUMN()-1,0)</f>
        <v>14504.93</v>
      </c>
      <c r="U11" s="1">
        <f ca="1">OFFSET(Luton!$E$6,COLUMN()-1,0)</f>
        <v>14184.1</v>
      </c>
      <c r="V11" s="1">
        <f ca="1">OFFSET(Luton!$E$6,COLUMN()-1,0)</f>
        <v>13861.14</v>
      </c>
      <c r="W11" s="1">
        <f ca="1">OFFSET(Luton!$E$6,COLUMN()-1,0)</f>
        <v>13536.05</v>
      </c>
      <c r="X11" s="1">
        <f ca="1">OFFSET(Luton!$E$5,COLUMN()-1,0)</f>
        <v>13536.05</v>
      </c>
      <c r="Y11" s="1">
        <f ca="1">OFFSET(Luton!$E$6,COLUMN()-1,0)</f>
        <v>12879.5</v>
      </c>
      <c r="Z11" s="23">
        <f ca="1">OFFSET(Luton!$E$6,COLUMN()-1,0)</f>
        <v>12548.03</v>
      </c>
      <c r="AA11" s="22">
        <f ca="1">OFFSET(Luton!$E$6,COLUMN()-1,0)</f>
        <v>12214.44</v>
      </c>
      <c r="AB11" s="1">
        <f ca="1">OFFSET(Luton!$E$6,COLUMN()-1,0)</f>
        <v>11878.72</v>
      </c>
      <c r="AC11" s="1">
        <f ca="1">OFFSET(Luton!$E$6,COLUMN()-1,0)</f>
        <v>11540.87</v>
      </c>
      <c r="AD11" s="1">
        <f ca="1">OFFSET(Luton!$E$6,COLUMN()-1,0)</f>
        <v>11200.9</v>
      </c>
      <c r="AE11" s="1">
        <f ca="1">OFFSET(Luton!$E$6,COLUMN()-1,0)</f>
        <v>10858.8</v>
      </c>
      <c r="AF11" s="1">
        <f ca="1">OFFSET(Luton!$E$6,COLUMN()-1,0)</f>
        <v>10514.57</v>
      </c>
      <c r="AG11" s="1">
        <f ca="1">OFFSET(Luton!$E$6,COLUMN()-1,0)</f>
        <v>10168.219999999999</v>
      </c>
      <c r="AH11" s="1">
        <f ca="1">OFFSET(Luton!$E$6,COLUMN()-1,0)</f>
        <v>9819.74</v>
      </c>
      <c r="AI11" s="1">
        <f ca="1">OFFSET(Luton!$E$6,COLUMN()-1,0)</f>
        <v>9469.1299999999992</v>
      </c>
      <c r="AJ11" s="1">
        <f ca="1">OFFSET(Luton!$E$6,COLUMN()-1,0)</f>
        <v>9116.4</v>
      </c>
      <c r="AK11" s="1">
        <f ca="1">OFFSET(Luton!$E$6,COLUMN()-1,0)</f>
        <v>8761.5400000000009</v>
      </c>
      <c r="AL11" s="1">
        <f ca="1">OFFSET(Luton!$E$6,COLUMN()-1,0)</f>
        <v>8404.5499999999993</v>
      </c>
      <c r="AM11" s="1">
        <f ca="1">OFFSET(Luton!$E$6,COLUMN()-1,0)</f>
        <v>8045.44</v>
      </c>
      <c r="AN11" s="1">
        <f ca="1">OFFSET(Luton!$E$6,COLUMN()-1,0)</f>
        <v>7684.2</v>
      </c>
      <c r="AO11" s="1">
        <f ca="1">OFFSET(Luton!$E$6,COLUMN()-1,0)</f>
        <v>7320.83</v>
      </c>
      <c r="AP11" s="1">
        <f ca="1">OFFSET(Luton!$E$6,COLUMN()-1,0)</f>
        <v>6955.34</v>
      </c>
      <c r="AQ11" s="1">
        <f ca="1">OFFSET(Luton!$E$6,COLUMN()-1,0)</f>
        <v>6587.72</v>
      </c>
      <c r="AR11" s="1">
        <f ca="1">OFFSET(Luton!$E$6,COLUMN()-1,0)</f>
        <v>6217.97</v>
      </c>
      <c r="AS11" s="1">
        <f ca="1">OFFSET(Luton!$E$6,COLUMN()-1,0)</f>
        <v>5846.1</v>
      </c>
      <c r="AT11" s="1">
        <f ca="1">OFFSET(Luton!$E$6,COLUMN()-1,0)</f>
        <v>5472.1</v>
      </c>
      <c r="AU11" s="1">
        <f ca="1">OFFSET(Luton!$E$6,COLUMN()-1,0)</f>
        <v>5095.97</v>
      </c>
      <c r="AV11" s="1">
        <f ca="1">OFFSET(Luton!$E$6,COLUMN()-1,0)</f>
        <v>4717.72</v>
      </c>
      <c r="AW11" s="1">
        <f ca="1">OFFSET(Luton!$E$6,COLUMN()-1,0)</f>
        <v>4337.34</v>
      </c>
      <c r="AX11" s="23">
        <f ca="1">OFFSET(Luton!$E$6,COLUMN()-1,0)</f>
        <v>3954.83</v>
      </c>
      <c r="AY11" s="1">
        <f ca="1">OFFSET(Luton!$E$6,COLUMN()-1,0)</f>
        <v>3570.2</v>
      </c>
      <c r="AZ11" s="1">
        <f ca="1">OFFSET(Luton!$E$6,COLUMN()-1,0)</f>
        <v>3183.44</v>
      </c>
      <c r="BA11" s="1">
        <f ca="1">OFFSET(Luton!$E$6,COLUMN()-1,0)</f>
        <v>2794.55</v>
      </c>
      <c r="BB11" s="1">
        <f ca="1">OFFSET(Luton!$E$6,COLUMN()-1,0)</f>
        <v>2403.54</v>
      </c>
      <c r="BC11" s="1">
        <f ca="1">OFFSET(Luton!$E$6,COLUMN()-1,0)</f>
        <v>2010.4</v>
      </c>
      <c r="BD11" s="1">
        <f ca="1">OFFSET(Luton!$E$6,COLUMN()-1,0)</f>
        <v>1615.13</v>
      </c>
      <c r="BE11" s="1">
        <f ca="1">OFFSET(Luton!$E$6,COLUMN()-1,0)</f>
        <v>12.73</v>
      </c>
      <c r="BF11" s="1">
        <f ca="1">OFFSET(Luton!$E$6,COLUMN()-1,0)</f>
        <v>0</v>
      </c>
      <c r="BG11" s="1">
        <f ca="1">OFFSET(Luton!$E$6,COLUMN()-1,0)</f>
        <v>0</v>
      </c>
      <c r="BH11" s="1">
        <f ca="1">OFFSET(Luton!$E$6,COLUMN()-1,0)</f>
        <v>0</v>
      </c>
      <c r="BI11" s="1">
        <f ca="1">OFFSET(Luton!$E$6,COLUMN()-1,0)</f>
        <v>0</v>
      </c>
      <c r="BJ11" s="23">
        <f ca="1">OFFSET(Luton!$E$6,COLUMN()-1,0)</f>
        <v>0</v>
      </c>
      <c r="BK11" s="1">
        <f ca="1">OFFSET(Luton!$E$6,COLUMN()-1,0)</f>
        <v>0</v>
      </c>
      <c r="BL11" s="1">
        <f ca="1">OFFSET(Luton!$E$6,COLUMN()-1,0)</f>
        <v>0</v>
      </c>
      <c r="BM11" s="1">
        <f ca="1">OFFSET(Luton!$E$6,COLUMN()-1,0)</f>
        <v>0</v>
      </c>
      <c r="BN11" s="1">
        <f ca="1">OFFSET(Luton!$E$6,COLUMN()-1,0)</f>
        <v>0</v>
      </c>
      <c r="BO11" s="1">
        <f ca="1">OFFSET(Luton!$E$6,COLUMN()-1,0)</f>
        <v>0</v>
      </c>
      <c r="BP11" s="1">
        <f ca="1">OFFSET(Luton!$E$6,COLUMN()-1,0)</f>
        <v>0</v>
      </c>
      <c r="BQ11" s="1">
        <f ca="1">OFFSET(Luton!$E$6,COLUMN()-1,0)</f>
        <v>0</v>
      </c>
      <c r="BR11" s="1">
        <f ca="1">OFFSET(Luton!$E$6,COLUMN()-1,0)</f>
        <v>0</v>
      </c>
      <c r="BS11" s="1">
        <f ca="1">OFFSET(Luton!$E$6,COLUMN()-1,0)</f>
        <v>0</v>
      </c>
      <c r="BT11" s="1">
        <f ca="1">OFFSET(Luton!$E$6,COLUMN()-1,0)</f>
        <v>0</v>
      </c>
      <c r="BU11" s="1">
        <f ca="1">OFFSET(Luton!$E$6,COLUMN()-1,0)</f>
        <v>0</v>
      </c>
      <c r="BV11" s="1">
        <f ca="1">OFFSET(Luton!$E$6,COLUMN()-1,0)</f>
        <v>0</v>
      </c>
      <c r="BW11" s="1">
        <f ca="1">OFFSET(Luton!$E$6,COLUMN()-1,0)</f>
        <v>0</v>
      </c>
      <c r="BX11" s="1">
        <f ca="1">OFFSET(Luton!$E$6,COLUMN()-1,0)</f>
        <v>0</v>
      </c>
      <c r="BY11" s="1">
        <f ca="1">OFFSET(Luton!$E$6,COLUMN()-1,0)</f>
        <v>0</v>
      </c>
      <c r="BZ11" s="1">
        <f ca="1">OFFSET(Luton!$E$6,COLUMN()-1,0)</f>
        <v>0</v>
      </c>
      <c r="CA11" s="1">
        <f ca="1">OFFSET(Luton!$E$6,COLUMN()-1,0)</f>
        <v>0</v>
      </c>
      <c r="CB11" s="1">
        <f ca="1">OFFSET(Luton!$E$6,COLUMN()-1,0)</f>
        <v>0</v>
      </c>
      <c r="CC11" s="1">
        <f ca="1">OFFSET(Luton!$E$6,COLUMN()-1,0)</f>
        <v>0</v>
      </c>
      <c r="CD11" s="1">
        <f ca="1">OFFSET(Luton!$E$6,COLUMN()-1,0)</f>
        <v>0</v>
      </c>
      <c r="CE11" s="1">
        <f ca="1">OFFSET(Luton!$E$6,COLUMN()-1,0)</f>
        <v>0</v>
      </c>
      <c r="CF11" s="1">
        <f ca="1">OFFSET(Luton!$E$6,COLUMN()-1,0)</f>
        <v>0</v>
      </c>
      <c r="CG11" s="1">
        <f ca="1">OFFSET(Luton!$E$6,COLUMN()-1,0)</f>
        <v>0</v>
      </c>
      <c r="CH11" s="1">
        <f ca="1">OFFSET(Luton!$E$6,COLUMN()-1,0)</f>
        <v>0</v>
      </c>
      <c r="CI11">
        <v>14811.02</v>
      </c>
      <c r="CJ11" s="23">
        <f t="shared" ca="1" si="0"/>
        <v>1274.97</v>
      </c>
    </row>
    <row r="12" spans="1:88" x14ac:dyDescent="0.2">
      <c r="A12" t="s">
        <v>78</v>
      </c>
      <c r="B12" s="113" t="s">
        <v>109</v>
      </c>
      <c r="C12" s="22">
        <f ca="1">OFFSET(Microsprint!$E$5,COLUMN()-1,0)</f>
        <v>8361.9599999999991</v>
      </c>
      <c r="D12" s="1">
        <f ca="1">OFFSET(Microsprint!$E$5,COLUMN()-1,0)</f>
        <v>8140.69</v>
      </c>
      <c r="E12" s="1">
        <f ca="1">OFFSET(Microsprint!$E$5,COLUMN()-1,0)</f>
        <v>7917.93</v>
      </c>
      <c r="F12" s="1">
        <f ca="1">OFFSET(Microsprint!$E$5,COLUMN()-1,0)</f>
        <v>7693.67</v>
      </c>
      <c r="G12" s="1">
        <f ca="1">OFFSET(Microsprint!$E$5,COLUMN()-1,0)</f>
        <v>7467.92</v>
      </c>
      <c r="H12" s="1">
        <f ca="1">OFFSET(Microsprint!$E$5,COLUMN()-1,0)</f>
        <v>7240.67</v>
      </c>
      <c r="I12" s="1">
        <f ca="1">OFFSET(Microsprint!$E$5,COLUMN()-1,0)</f>
        <v>7011.93</v>
      </c>
      <c r="J12" s="1">
        <f ca="1">OFFSET(Microsprint!$E$5,COLUMN()-1,0)</f>
        <v>6781.69</v>
      </c>
      <c r="K12" s="1">
        <f ca="1">OFFSET(Microsprint!$E$5,COLUMN()-1,0)</f>
        <v>6549.96</v>
      </c>
      <c r="L12" s="1">
        <f ca="1">OFFSET(Microsprint!$E$5,COLUMN()-1,0)</f>
        <v>6316.73</v>
      </c>
      <c r="M12" s="1">
        <f ca="1">OFFSET(Microsprint!$E$5,COLUMN()-1,0)</f>
        <v>6082.01</v>
      </c>
      <c r="N12" s="23">
        <f ca="1">OFFSET(Microsprint!$E$5,COLUMN()-1,0)</f>
        <v>5845.79</v>
      </c>
      <c r="O12" s="22">
        <f ca="1">OFFSET(Microsprint!$E$5,COLUMN()-1,0)</f>
        <v>5608.08</v>
      </c>
      <c r="P12" s="1">
        <f ca="1">OFFSET(Microsprint!$E$5,COLUMN()-1,0)</f>
        <v>5368.87</v>
      </c>
      <c r="Q12" s="1">
        <f ca="1">OFFSET(Microsprint!$E$5,COLUMN()-1,0)</f>
        <v>5128.16</v>
      </c>
      <c r="R12" s="1">
        <f ca="1">OFFSET(Microsprint!$E$5,COLUMN()-1,0)</f>
        <v>4885.96</v>
      </c>
      <c r="S12" s="1">
        <f ca="1">OFFSET(Microsprint!$E$5,COLUMN()-1,0)</f>
        <v>4642.26</v>
      </c>
      <c r="T12" s="1">
        <f ca="1">OFFSET(Microsprint!$E$5,COLUMN()-1,0)</f>
        <v>4397.07</v>
      </c>
      <c r="U12" s="1">
        <f ca="1">OFFSET(Microsprint!$E$5,COLUMN()-1,0)</f>
        <v>4150.38</v>
      </c>
      <c r="V12" s="1">
        <f ca="1">OFFSET(Microsprint!$E$5,COLUMN()-1,0)</f>
        <v>3902.2</v>
      </c>
      <c r="W12" s="1">
        <f ca="1">OFFSET(Microsprint!$E$5,COLUMN()-1,0)</f>
        <v>3652.52</v>
      </c>
      <c r="X12" s="1">
        <f ca="1">OFFSET(Microsprint!$E$4,COLUMN()-1,0)</f>
        <v>3652.52</v>
      </c>
      <c r="Y12" s="1">
        <f ca="1">OFFSET(Microsprint!$E$5,COLUMN()-1,0)</f>
        <v>3148.68</v>
      </c>
      <c r="Z12" s="23">
        <f ca="1">OFFSET(Microsprint!$E$5,COLUMN()-1,0)</f>
        <v>2894.52</v>
      </c>
      <c r="AA12" s="22">
        <f ca="1">OFFSET(Microsprint!$E$5,COLUMN()-1,0)</f>
        <v>2638.86</v>
      </c>
      <c r="AB12" s="1">
        <f ca="1">OFFSET(Microsprint!$E$5,COLUMN()-1,0)</f>
        <v>2381.6999999999998</v>
      </c>
      <c r="AC12" s="1">
        <f ca="1">OFFSET(Microsprint!$E$5,COLUMN()-1,0)</f>
        <v>2123.0500000000002</v>
      </c>
      <c r="AD12" s="1">
        <f ca="1">OFFSET(Microsprint!$E$5,COLUMN()-1,0)</f>
        <v>1862.9</v>
      </c>
      <c r="AE12" s="1">
        <f ca="1">OFFSET(Microsprint!$E$5,COLUMN()-1,0)</f>
        <v>1601.26</v>
      </c>
      <c r="AF12" s="1">
        <f ca="1">OFFSET(Microsprint!$E$5,COLUMN()-1,0)</f>
        <v>1338.12</v>
      </c>
      <c r="AG12" s="1">
        <f ca="1">OFFSET(Microsprint!$E$5,COLUMN()-1,0)</f>
        <v>1073.49</v>
      </c>
      <c r="AH12" s="1">
        <f ca="1">OFFSET(Microsprint!$E$5,COLUMN()-1,0)</f>
        <v>807.36</v>
      </c>
      <c r="AI12" s="1">
        <f ca="1">OFFSET(Microsprint!$E$5,COLUMN()-1,0)</f>
        <v>539.74</v>
      </c>
      <c r="AJ12" s="1">
        <f ca="1">OFFSET(Microsprint!$E$5,COLUMN()-1,0)</f>
        <v>270.62</v>
      </c>
      <c r="AK12" s="1">
        <f ca="1">OFFSET(Microsprint!$E$5,COLUMN()-1,0)</f>
        <v>0</v>
      </c>
      <c r="AL12" s="1">
        <f ca="1">OFFSET(Microsprint!$E$5,COLUMN()-1,0)</f>
        <v>0</v>
      </c>
      <c r="AM12" s="1">
        <f ca="1">OFFSET(Microsprint!$E$5,COLUMN()-1,0)</f>
        <v>0</v>
      </c>
      <c r="AN12" s="1">
        <f ca="1">OFFSET(Microsprint!$E$5,COLUMN()-1,0)</f>
        <v>0</v>
      </c>
      <c r="AO12" s="1">
        <f ca="1">OFFSET(Microsprint!$E$5,COLUMN()-1,0)</f>
        <v>0</v>
      </c>
      <c r="AP12" s="1">
        <f ca="1">OFFSET(Microsprint!$E$5,COLUMN()-1,0)</f>
        <v>0</v>
      </c>
      <c r="AQ12" s="1">
        <f ca="1">OFFSET(Microsprint!$E$5,COLUMN()-1,0)</f>
        <v>0</v>
      </c>
      <c r="AR12" s="1">
        <f ca="1">OFFSET(Microsprint!$E$5,COLUMN()-1,0)</f>
        <v>0</v>
      </c>
      <c r="AS12" s="1">
        <f ca="1">OFFSET(Microsprint!$E$5,COLUMN()-1,0)</f>
        <v>0</v>
      </c>
      <c r="AT12" s="1">
        <f ca="1">OFFSET(Microsprint!$E$5,COLUMN()-1,0)</f>
        <v>0</v>
      </c>
      <c r="AU12" s="1">
        <f ca="1">OFFSET(Microsprint!$E$5,COLUMN()-1,0)</f>
        <v>0</v>
      </c>
      <c r="AV12" s="1">
        <f ca="1">OFFSET(Microsprint!$E$5,COLUMN()-1,0)</f>
        <v>0</v>
      </c>
      <c r="AW12" s="1">
        <f ca="1">OFFSET(Microsprint!$E$5,COLUMN()-1,0)</f>
        <v>0</v>
      </c>
      <c r="AX12" s="23">
        <f ca="1">OFFSET(Microsprint!$E$5,COLUMN()-1,0)</f>
        <v>0</v>
      </c>
      <c r="AY12" s="1">
        <f ca="1">OFFSET(Microsprint!$E$5,COLUMN()-1,0)</f>
        <v>0</v>
      </c>
      <c r="AZ12" s="1">
        <f ca="1">OFFSET(Microsprint!$E$5,COLUMN()-1,0)</f>
        <v>0</v>
      </c>
      <c r="BA12" s="1">
        <f ca="1">OFFSET(Microsprint!$E$5,COLUMN()-1,0)</f>
        <v>0</v>
      </c>
      <c r="BB12" s="1">
        <f ca="1">OFFSET(Microsprint!$E$5,COLUMN()-1,0)</f>
        <v>0</v>
      </c>
      <c r="BC12" s="1">
        <f ca="1">OFFSET(Microsprint!$E$5,COLUMN()-1,0)</f>
        <v>0</v>
      </c>
      <c r="BD12" s="1">
        <f ca="1">OFFSET(Microsprint!$E$5,COLUMN()-1,0)</f>
        <v>0</v>
      </c>
      <c r="BE12" s="1">
        <f ca="1">OFFSET(Microsprint!$E$5,COLUMN()-1,0)</f>
        <v>0</v>
      </c>
      <c r="BF12" s="1">
        <f ca="1">OFFSET(Microsprint!$E$5,COLUMN()-1,0)</f>
        <v>0</v>
      </c>
      <c r="BG12" s="1">
        <f ca="1">OFFSET(Microsprint!$E$5,COLUMN()-1,0)</f>
        <v>0</v>
      </c>
      <c r="BH12" s="1">
        <f ca="1">OFFSET(Microsprint!$E$5,COLUMN()-1,0)</f>
        <v>0</v>
      </c>
      <c r="BI12" s="1">
        <f ca="1">OFFSET(Microsprint!$E$5,COLUMN()-1,0)</f>
        <v>0</v>
      </c>
      <c r="BJ12" s="23">
        <f ca="1">OFFSET(Microsprint!$E$5,COLUMN()-1,0)</f>
        <v>0</v>
      </c>
      <c r="BK12" s="1">
        <f ca="1">OFFSET(Microsprint!$E$5,COLUMN()-1,0)</f>
        <v>0</v>
      </c>
      <c r="BL12" s="1">
        <f ca="1">OFFSET(Microsprint!$E$5,COLUMN()-1,0)</f>
        <v>0</v>
      </c>
      <c r="BM12" s="1">
        <f ca="1">OFFSET(Microsprint!$E$5,COLUMN()-1,0)</f>
        <v>0</v>
      </c>
      <c r="BN12" s="1">
        <f ca="1">OFFSET(Microsprint!$E$5,COLUMN()-1,0)</f>
        <v>0</v>
      </c>
      <c r="BO12" s="1">
        <f ca="1">OFFSET(Microsprint!$E$5,COLUMN()-1,0)</f>
        <v>0</v>
      </c>
      <c r="BP12" s="1">
        <f ca="1">OFFSET(Microsprint!$E$5,COLUMN()-1,0)</f>
        <v>0</v>
      </c>
      <c r="BQ12" s="1">
        <f ca="1">OFFSET(Microsprint!$E$5,COLUMN()-1,0)</f>
        <v>0</v>
      </c>
      <c r="BR12" s="1">
        <f ca="1">OFFSET(Microsprint!$E$5,COLUMN()-1,0)</f>
        <v>0</v>
      </c>
      <c r="BS12" s="1">
        <f ca="1">OFFSET(Microsprint!$E$5,COLUMN()-1,0)</f>
        <v>0</v>
      </c>
      <c r="BT12" s="1">
        <f ca="1">OFFSET(Microsprint!$E$5,COLUMN()-1,0)</f>
        <v>0</v>
      </c>
      <c r="BU12" s="1">
        <f ca="1">OFFSET(Microsprint!$E$5,COLUMN()-1,0)</f>
        <v>0</v>
      </c>
      <c r="BV12" s="1">
        <f ca="1">OFFSET(Microsprint!$E$5,COLUMN()-1,0)</f>
        <v>0</v>
      </c>
      <c r="BW12" s="1">
        <f ca="1">OFFSET(Microsprint!$E$5,COLUMN()-1,0)</f>
        <v>0</v>
      </c>
      <c r="BX12" s="1">
        <f ca="1">OFFSET(Microsprint!$E$5,COLUMN()-1,0)</f>
        <v>0</v>
      </c>
      <c r="BY12" s="1">
        <f ca="1">OFFSET(Microsprint!$E$5,COLUMN()-1,0)</f>
        <v>0</v>
      </c>
      <c r="BZ12" s="1">
        <f ca="1">OFFSET(Microsprint!$E$5,COLUMN()-1,0)</f>
        <v>0</v>
      </c>
      <c r="CA12" s="1">
        <f ca="1">OFFSET(Microsprint!$E$5,COLUMN()-1,0)</f>
        <v>0</v>
      </c>
      <c r="CB12" s="1">
        <f ca="1">OFFSET(Microsprint!$E$5,COLUMN()-1,0)</f>
        <v>0</v>
      </c>
      <c r="CC12" s="1">
        <f ca="1">OFFSET(Microsprint!$E$5,COLUMN()-1,0)</f>
        <v>0</v>
      </c>
      <c r="CD12" s="1">
        <f ca="1">OFFSET(Microsprint!$E$5,COLUMN()-1,0)</f>
        <v>0</v>
      </c>
      <c r="CE12" s="1">
        <f ca="1">OFFSET(Microsprint!$E$5,COLUMN()-1,0)</f>
        <v>0</v>
      </c>
      <c r="CF12" s="1">
        <f ca="1">OFFSET(Microsprint!$E$5,COLUMN()-1,0)</f>
        <v>0</v>
      </c>
      <c r="CG12" s="1">
        <f ca="1">OFFSET(Microsprint!$E$5,COLUMN()-1,0)</f>
        <v>0</v>
      </c>
      <c r="CH12" s="1">
        <f ca="1">OFFSET(Microsprint!$E$5,COLUMN()-1,0)</f>
        <v>0</v>
      </c>
      <c r="CI12">
        <v>3878.98</v>
      </c>
      <c r="CJ12" s="23">
        <f t="shared" ca="1" si="0"/>
        <v>226.46</v>
      </c>
    </row>
    <row r="13" spans="1:88" x14ac:dyDescent="0.2">
      <c r="A13" t="s">
        <v>79</v>
      </c>
      <c r="B13" s="113" t="s">
        <v>103</v>
      </c>
      <c r="C13" s="112"/>
      <c r="D13" s="1">
        <f ca="1">OFFSET(Passat!$E$4,COLUMN()-1,0)</f>
        <v>12916.67</v>
      </c>
      <c r="E13" s="1">
        <f ca="1">OFFSET(Passat!$E$4,COLUMN()-1,0)</f>
        <v>12571.96</v>
      </c>
      <c r="F13" s="1">
        <f ca="1">OFFSET(Passat!$E$4,COLUMN()-1,0)</f>
        <v>12225.22</v>
      </c>
      <c r="G13" s="1">
        <f ca="1">OFFSET(Passat!$E$4,COLUMN()-1,0)</f>
        <v>11876.45</v>
      </c>
      <c r="H13" s="1">
        <f ca="1">OFFSET(Passat!$E$4,COLUMN()-1,0)</f>
        <v>11525.65</v>
      </c>
      <c r="I13" s="1">
        <f ca="1">OFFSET(Passat!$E$4,COLUMN()-1,0)</f>
        <v>11172.81</v>
      </c>
      <c r="J13" s="1">
        <f ca="1">OFFSET(Passat!$E$4,COLUMN()-1,0)</f>
        <v>10817.94</v>
      </c>
      <c r="K13" s="1">
        <f ca="1">OFFSET(Passat!$E$4,COLUMN()-1,0)</f>
        <v>10461.040000000001</v>
      </c>
      <c r="L13" s="1">
        <f ca="1">OFFSET(Passat!$E$4,COLUMN()-1,0)</f>
        <v>10102.11</v>
      </c>
      <c r="M13" s="1">
        <f ca="1">OFFSET(Passat!$E$4,COLUMN()-1,0)</f>
        <v>9741.15</v>
      </c>
      <c r="N13" s="23">
        <f ca="1">OFFSET(Passat!$E$4,COLUMN()-1,0)</f>
        <v>9378.16</v>
      </c>
      <c r="O13" s="22">
        <f ca="1">OFFSET(Passat!$E$4,COLUMN()-1,0)</f>
        <v>9013.14</v>
      </c>
      <c r="P13" s="1">
        <f ca="1">OFFSET(Passat!$E$4,COLUMN()-1,0)</f>
        <v>8646.08</v>
      </c>
      <c r="Q13" s="1">
        <f ca="1">OFFSET(Passat!$E$4,COLUMN()-1,0)</f>
        <v>8276.99</v>
      </c>
      <c r="R13" s="1">
        <f ca="1">OFFSET(Passat!$E$4,COLUMN()-1,0)</f>
        <v>7905.87</v>
      </c>
      <c r="S13" s="1">
        <f ca="1">OFFSET(Passat!$E$4,COLUMN()-1,0)</f>
        <v>7532.72</v>
      </c>
      <c r="T13" s="1">
        <f ca="1">OFFSET(Passat!$E$4,COLUMN()-1,0)</f>
        <v>7157.54</v>
      </c>
      <c r="U13" s="1">
        <f ca="1">OFFSET(Passat!$E$4,COLUMN()-1,0)</f>
        <v>6780.33</v>
      </c>
      <c r="V13" s="1">
        <f ca="1">OFFSET(Passat!$E$4,COLUMN()-1,0)</f>
        <v>6401.09</v>
      </c>
      <c r="W13" s="1">
        <f ca="1">OFFSET(Passat!$E$4,COLUMN()-1,0)</f>
        <v>6019.81</v>
      </c>
      <c r="X13" s="1">
        <f ca="1">OFFSET(Passat!$E$3,COLUMN()-1,0)</f>
        <v>6019.81</v>
      </c>
      <c r="Y13" s="1">
        <f ca="1">OFFSET(Passat!$E$4,COLUMN()-1,0)</f>
        <v>5251.16</v>
      </c>
      <c r="Z13" s="23">
        <f ca="1">OFFSET(Passat!$E$4,COLUMN()-1,0)</f>
        <v>4863.79</v>
      </c>
      <c r="AA13" s="22">
        <f ca="1">OFFSET(Passat!$E$4,COLUMN()-1,0)</f>
        <v>4474.3900000000003</v>
      </c>
      <c r="AB13" s="1">
        <f ca="1">OFFSET(Passat!$E$4,COLUMN()-1,0)</f>
        <v>4082.96</v>
      </c>
      <c r="AC13" s="1">
        <f ca="1">OFFSET(Passat!$E$4,COLUMN()-1,0)</f>
        <v>3689.49</v>
      </c>
      <c r="AD13" s="1">
        <f ca="1">OFFSET(Passat!$E$4,COLUMN()-1,0)</f>
        <v>3293.99</v>
      </c>
      <c r="AE13" s="1">
        <f ca="1">OFFSET(Passat!$E$4,COLUMN()-1,0)</f>
        <v>0</v>
      </c>
      <c r="AF13" s="1">
        <f ca="1">OFFSET(Passat!$E$4,COLUMN()-1,0)</f>
        <v>0</v>
      </c>
      <c r="AG13" s="1">
        <f ca="1">OFFSET(Passat!$E$4,COLUMN()-1,0)</f>
        <v>0</v>
      </c>
      <c r="AH13" s="1">
        <f ca="1">OFFSET(Passat!$E$4,COLUMN()-1,0)</f>
        <v>0</v>
      </c>
      <c r="AI13" s="1">
        <f ca="1">OFFSET(Passat!$E$4,COLUMN()-1,0)</f>
        <v>0</v>
      </c>
      <c r="AJ13" s="1">
        <f ca="1">OFFSET(Passat!$E$4,COLUMN()-1,0)</f>
        <v>0</v>
      </c>
      <c r="AK13" s="1">
        <f ca="1">OFFSET(Passat!$E$4,COLUMN()-1,0)</f>
        <v>0</v>
      </c>
      <c r="AL13" s="1">
        <f ca="1">OFFSET(Passat!$E$4,COLUMN()-1,0)</f>
        <v>0</v>
      </c>
      <c r="AM13" s="1">
        <f ca="1">OFFSET(Passat!$E$4,COLUMN()-1,0)</f>
        <v>0</v>
      </c>
      <c r="AN13" s="1">
        <f ca="1">OFFSET(Passat!$E$4,COLUMN()-1,0)</f>
        <v>0</v>
      </c>
      <c r="AO13" s="1">
        <f ca="1">OFFSET(Passat!$E$4,COLUMN()-1,0)</f>
        <v>0</v>
      </c>
      <c r="AP13" s="1">
        <f ca="1">OFFSET(Passat!$E$4,COLUMN()-1,0)</f>
        <v>0</v>
      </c>
      <c r="AQ13" s="1">
        <f ca="1">OFFSET(Passat!$E$4,COLUMN()-1,0)</f>
        <v>0</v>
      </c>
      <c r="AR13" s="1">
        <f ca="1">OFFSET(Passat!$E$4,COLUMN()-1,0)</f>
        <v>0</v>
      </c>
      <c r="AS13" s="1">
        <f ca="1">OFFSET(Passat!$E$4,COLUMN()-1,0)</f>
        <v>0</v>
      </c>
      <c r="AT13" s="1">
        <f ca="1">OFFSET(Passat!$E$4,COLUMN()-1,0)</f>
        <v>0</v>
      </c>
      <c r="AU13" s="1">
        <f ca="1">OFFSET(Passat!$E$4,COLUMN()-1,0)</f>
        <v>0</v>
      </c>
      <c r="AV13" s="1">
        <f ca="1">OFFSET(Passat!$E$4,COLUMN()-1,0)</f>
        <v>0</v>
      </c>
      <c r="AW13" s="1">
        <f ca="1">OFFSET(Passat!$E$4,COLUMN()-1,0)</f>
        <v>0</v>
      </c>
      <c r="AX13" s="23">
        <f ca="1">OFFSET(Passat!$E$4,COLUMN()-1,0)</f>
        <v>0</v>
      </c>
      <c r="AY13" s="1">
        <f ca="1">OFFSET(Passat!$E$4,COLUMN()-1,0)</f>
        <v>0</v>
      </c>
      <c r="AZ13" s="1">
        <f ca="1">OFFSET(Passat!$E$4,COLUMN()-1,0)</f>
        <v>0</v>
      </c>
      <c r="BA13" s="1">
        <f ca="1">OFFSET(Passat!$E$4,COLUMN()-1,0)</f>
        <v>0</v>
      </c>
      <c r="BB13" s="1">
        <f ca="1">OFFSET(Passat!$E$4,COLUMN()-1,0)</f>
        <v>0</v>
      </c>
      <c r="BC13" s="1">
        <f ca="1">OFFSET(Passat!$E$4,COLUMN()-1,0)</f>
        <v>0</v>
      </c>
      <c r="BD13" s="1">
        <f ca="1">OFFSET(Passat!$E$4,COLUMN()-1,0)</f>
        <v>0</v>
      </c>
      <c r="BE13" s="1">
        <f ca="1">OFFSET(Passat!$E$4,COLUMN()-1,0)</f>
        <v>0</v>
      </c>
      <c r="BF13" s="1">
        <f ca="1">OFFSET(Passat!$E$4,COLUMN()-1,0)</f>
        <v>0</v>
      </c>
      <c r="BG13" s="1">
        <f ca="1">OFFSET(Passat!$E$4,COLUMN()-1,0)</f>
        <v>0</v>
      </c>
      <c r="BH13" s="1">
        <f ca="1">OFFSET(Passat!$E$4,COLUMN()-1,0)</f>
        <v>0</v>
      </c>
      <c r="BI13" s="1">
        <f ca="1">OFFSET(Passat!$E$4,COLUMN()-1,0)</f>
        <v>0</v>
      </c>
      <c r="BJ13" s="23">
        <f ca="1">OFFSET(Passat!$E$4,COLUMN()-1,0)</f>
        <v>0</v>
      </c>
      <c r="BK13" s="1">
        <f ca="1">OFFSET(Passat!$E$4,COLUMN()-1,0)</f>
        <v>0</v>
      </c>
      <c r="BL13" s="1">
        <f ca="1">OFFSET(Passat!$E$4,COLUMN()-1,0)</f>
        <v>0</v>
      </c>
      <c r="BM13" s="1">
        <f ca="1">OFFSET(Passat!$E$4,COLUMN()-1,0)</f>
        <v>0</v>
      </c>
      <c r="BN13" s="1">
        <f ca="1">OFFSET(Passat!$E$4,COLUMN()-1,0)</f>
        <v>0</v>
      </c>
      <c r="BO13" s="1">
        <f ca="1">OFFSET(Passat!$E$4,COLUMN()-1,0)</f>
        <v>0</v>
      </c>
      <c r="BP13" s="1">
        <f ca="1">OFFSET(Passat!$E$4,COLUMN()-1,0)</f>
        <v>0</v>
      </c>
      <c r="BQ13" s="1">
        <f ca="1">OFFSET(Passat!$E$4,COLUMN()-1,0)</f>
        <v>0</v>
      </c>
      <c r="BR13" s="1">
        <f ca="1">OFFSET(Passat!$E$4,COLUMN()-1,0)</f>
        <v>0</v>
      </c>
      <c r="BS13" s="1">
        <f ca="1">OFFSET(Passat!$E$4,COLUMN()-1,0)</f>
        <v>0</v>
      </c>
      <c r="BT13" s="1">
        <f ca="1">OFFSET(Passat!$E$4,COLUMN()-1,0)</f>
        <v>0</v>
      </c>
      <c r="BU13" s="1">
        <f ca="1">OFFSET(Passat!$E$4,COLUMN()-1,0)</f>
        <v>0</v>
      </c>
      <c r="BV13" s="1">
        <f ca="1">OFFSET(Passat!$E$4,COLUMN()-1,0)</f>
        <v>0</v>
      </c>
      <c r="BW13" s="1">
        <f ca="1">OFFSET(Passat!$E$4,COLUMN()-1,0)</f>
        <v>0</v>
      </c>
      <c r="BX13" s="1">
        <f ca="1">OFFSET(Passat!$E$4,COLUMN()-1,0)</f>
        <v>0</v>
      </c>
      <c r="BY13" s="1">
        <f ca="1">OFFSET(Passat!$E$4,COLUMN()-1,0)</f>
        <v>0</v>
      </c>
      <c r="BZ13" s="1">
        <f ca="1">OFFSET(Passat!$E$4,COLUMN()-1,0)</f>
        <v>0</v>
      </c>
      <c r="CA13" s="1">
        <f ca="1">OFFSET(Passat!$E$4,COLUMN()-1,0)</f>
        <v>0</v>
      </c>
      <c r="CB13" s="1">
        <f ca="1">OFFSET(Passat!$E$4,COLUMN()-1,0)</f>
        <v>0</v>
      </c>
      <c r="CC13" s="1">
        <f ca="1">OFFSET(Passat!$E$4,COLUMN()-1,0)</f>
        <v>0</v>
      </c>
      <c r="CD13" s="1">
        <f ca="1">OFFSET(Passat!$E$4,COLUMN()-1,0)</f>
        <v>0</v>
      </c>
      <c r="CE13" s="1">
        <f ca="1">OFFSET(Passat!$E$4,COLUMN()-1,0)</f>
        <v>0</v>
      </c>
      <c r="CF13" s="1">
        <f ca="1">OFFSET(Passat!$E$4,COLUMN()-1,0)</f>
        <v>0</v>
      </c>
      <c r="CG13" s="1">
        <f ca="1">OFFSET(Passat!$E$4,COLUMN()-1,0)</f>
        <v>0</v>
      </c>
      <c r="CH13" s="1">
        <f ca="1">OFFSET(Passat!$E$4,COLUMN()-1,0)</f>
        <v>0</v>
      </c>
      <c r="CI13">
        <v>6264.59</v>
      </c>
      <c r="CJ13" s="23">
        <f t="shared" ca="1" si="0"/>
        <v>244.78</v>
      </c>
    </row>
    <row r="14" spans="1:88" x14ac:dyDescent="0.2">
      <c r="A14" t="s">
        <v>80</v>
      </c>
      <c r="B14" s="113" t="s">
        <v>108</v>
      </c>
      <c r="C14" s="22">
        <f ca="1">OFFSET(NWPlant!$E$5,COLUMN()-1,0)</f>
        <v>8619.2900000000009</v>
      </c>
      <c r="D14" s="1">
        <f ca="1">OFFSET(NWPlant!$E$5,COLUMN()-1,0)</f>
        <v>8389.2099999999991</v>
      </c>
      <c r="E14" s="1">
        <f ca="1">OFFSET(NWPlant!$E$5,COLUMN()-1,0)</f>
        <v>8164.32</v>
      </c>
      <c r="F14" s="1">
        <f ca="1">OFFSET(NWPlant!$E$5,COLUMN()-1,0)</f>
        <v>7931.85</v>
      </c>
      <c r="G14" s="1">
        <f ca="1">OFFSET(NWPlant!$E$5,COLUMN()-1,0)</f>
        <v>7697.32</v>
      </c>
      <c r="H14" s="1">
        <f ca="1">OFFSET(NWPlant!$E$5,COLUMN()-1,0)</f>
        <v>7460.73</v>
      </c>
      <c r="I14" s="1">
        <f ca="1">OFFSET(NWPlant!$E$5,COLUMN()-1,0)</f>
        <v>7222.08</v>
      </c>
      <c r="J14" s="1">
        <f ca="1">OFFSET(NWPlant!$E$5,COLUMN()-1,0)</f>
        <v>6981.37</v>
      </c>
      <c r="K14" s="1">
        <f ca="1">OFFSET(NWPlant!$E$5,COLUMN()-1,0)</f>
        <v>6738.6</v>
      </c>
      <c r="L14" s="1">
        <f ca="1">OFFSET(NWPlant!$E$5,COLUMN()-1,0)</f>
        <v>6493.77</v>
      </c>
      <c r="M14" s="1">
        <f ca="1">OFFSET(NWPlant!$E$5,COLUMN()-1,0)</f>
        <v>6246.88</v>
      </c>
      <c r="N14" s="23">
        <f ca="1">OFFSET(NWPlant!$E$5,COLUMN()-1,0)</f>
        <v>5997.93</v>
      </c>
      <c r="O14" s="22">
        <f ca="1">OFFSET(NWPlant!$E$5,COLUMN()-1,0)</f>
        <v>5746.92</v>
      </c>
      <c r="P14" s="1">
        <f ca="1">OFFSET(NWPlant!$E$5,COLUMN()-1,0)</f>
        <v>5493.85</v>
      </c>
      <c r="Q14" s="1">
        <f ca="1">OFFSET(NWPlant!$E$5,COLUMN()-1,0)</f>
        <v>5238.72</v>
      </c>
      <c r="R14" s="1">
        <f ca="1">OFFSET(NWPlant!$E$5,COLUMN()-1,0)</f>
        <v>4981.53</v>
      </c>
      <c r="S14" s="1">
        <f ca="1">OFFSET(NWPlant!$E$5,COLUMN()-1,0)</f>
        <v>4722.28</v>
      </c>
      <c r="T14" s="1">
        <f ca="1">OFFSET(NWPlant!$E$5,COLUMN()-1,0)</f>
        <v>4460.97</v>
      </c>
      <c r="U14" s="1">
        <f ca="1">OFFSET(NWPlant!$E$5,COLUMN()-1,0)</f>
        <v>4197.6000000000004</v>
      </c>
      <c r="V14" s="1">
        <f ca="1">OFFSET(NWPlant!$E$5,COLUMN()-1,0)</f>
        <v>3932.18</v>
      </c>
      <c r="W14" s="1">
        <f ca="1">OFFSET(NWPlant!$E$5,COLUMN()-1,0)</f>
        <v>3664.7</v>
      </c>
      <c r="X14" s="1">
        <f ca="1">OFFSET(NWPlant!$E$4,COLUMN()-1,0)</f>
        <v>3664.7</v>
      </c>
      <c r="Y14" s="1">
        <f ca="1">OFFSET(NWPlant!$E$5,COLUMN()-1,0)</f>
        <v>3123.56</v>
      </c>
      <c r="Z14" s="23">
        <f ca="1">OFFSET(NWPlant!$E$5,COLUMN()-1,0)</f>
        <v>2849.9</v>
      </c>
      <c r="AA14" s="22">
        <f ca="1">OFFSET(NWPlant!$E$5,COLUMN()-1,0)</f>
        <v>2574.1799999999998</v>
      </c>
      <c r="AB14" s="1">
        <f ca="1">OFFSET(NWPlant!$E$5,COLUMN()-1,0)</f>
        <v>2296.4</v>
      </c>
      <c r="AC14" s="1">
        <f ca="1">OFFSET(NWPlant!$E$5,COLUMN()-1,0)</f>
        <v>2016.56</v>
      </c>
      <c r="AD14" s="1">
        <f ca="1">OFFSET(NWPlant!$E$5,COLUMN()-1,0)</f>
        <v>1734.66</v>
      </c>
      <c r="AE14" s="1">
        <f ca="1">OFFSET(NWPlant!$E$5,COLUMN()-1,0)</f>
        <v>1450.7</v>
      </c>
      <c r="AF14" s="1">
        <f ca="1">OFFSET(NWPlant!$E$5,COLUMN()-1,0)</f>
        <v>1164.68</v>
      </c>
      <c r="AG14" s="1">
        <f ca="1">OFFSET(NWPlant!$E$5,COLUMN()-1,0)</f>
        <v>876.6</v>
      </c>
      <c r="AH14" s="1">
        <f ca="1">OFFSET(NWPlant!$E$5,COLUMN()-1,0)</f>
        <v>586.46</v>
      </c>
      <c r="AI14" s="1">
        <f ca="1">OFFSET(NWPlant!$E$5,COLUMN()-1,0)</f>
        <v>294.26</v>
      </c>
      <c r="AJ14" s="1">
        <f ca="1">OFFSET(NWPlant!$E$5,COLUMN()-1,0)</f>
        <v>0</v>
      </c>
      <c r="AK14" s="1">
        <f ca="1">OFFSET(NWPlant!$E$5,COLUMN()-1,0)</f>
        <v>0</v>
      </c>
      <c r="AL14" s="1">
        <f ca="1">OFFSET(NWPlant!$E$5,COLUMN()-1,0)</f>
        <v>0</v>
      </c>
      <c r="AM14" s="1">
        <f ca="1">OFFSET(NWPlant!$E$5,COLUMN()-1,0)</f>
        <v>0</v>
      </c>
      <c r="AN14" s="1">
        <f ca="1">OFFSET(NWPlant!$E$5,COLUMN()-1,0)</f>
        <v>0</v>
      </c>
      <c r="AO14" s="1">
        <f ca="1">OFFSET(NWPlant!$E$5,COLUMN()-1,0)</f>
        <v>0</v>
      </c>
      <c r="AP14" s="1">
        <f ca="1">OFFSET(NWPlant!$E$5,COLUMN()-1,0)</f>
        <v>0</v>
      </c>
      <c r="AQ14" s="1">
        <f ca="1">OFFSET(NWPlant!$E$5,COLUMN()-1,0)</f>
        <v>0</v>
      </c>
      <c r="AR14" s="1">
        <f ca="1">OFFSET(NWPlant!$E$5,COLUMN()-1,0)</f>
        <v>0</v>
      </c>
      <c r="AS14" s="1">
        <f ca="1">OFFSET(NWPlant!$E$5,COLUMN()-1,0)</f>
        <v>0</v>
      </c>
      <c r="AT14" s="1">
        <f ca="1">OFFSET(NWPlant!$E$5,COLUMN()-1,0)</f>
        <v>0</v>
      </c>
      <c r="AU14" s="1">
        <f ca="1">OFFSET(NWPlant!$E$5,COLUMN()-1,0)</f>
        <v>0</v>
      </c>
      <c r="AV14" s="1">
        <f ca="1">OFFSET(NWPlant!$E$5,COLUMN()-1,0)</f>
        <v>0</v>
      </c>
      <c r="AW14" s="1">
        <f ca="1">OFFSET(NWPlant!$E$5,COLUMN()-1,0)</f>
        <v>0</v>
      </c>
      <c r="AX14" s="23">
        <f ca="1">OFFSET(NWPlant!$E$5,COLUMN()-1,0)</f>
        <v>0</v>
      </c>
      <c r="AY14" s="1">
        <f ca="1">OFFSET(NWPlant!$E$5,COLUMN()-1,0)</f>
        <v>0</v>
      </c>
      <c r="AZ14" s="1">
        <f ca="1">OFFSET(NWPlant!$E$5,COLUMN()-1,0)</f>
        <v>0</v>
      </c>
      <c r="BA14" s="1">
        <f ca="1">OFFSET(NWPlant!$E$5,COLUMN()-1,0)</f>
        <v>0</v>
      </c>
      <c r="BB14" s="1">
        <f ca="1">OFFSET(NWPlant!$E$5,COLUMN()-1,0)</f>
        <v>0</v>
      </c>
      <c r="BC14" s="1">
        <f ca="1">OFFSET(NWPlant!$E$5,COLUMN()-1,0)</f>
        <v>0</v>
      </c>
      <c r="BD14" s="1">
        <f ca="1">OFFSET(NWPlant!$E$5,COLUMN()-1,0)</f>
        <v>0</v>
      </c>
      <c r="BE14" s="1">
        <f ca="1">OFFSET(NWPlant!$E$5,COLUMN()-1,0)</f>
        <v>0</v>
      </c>
      <c r="BF14" s="1">
        <f ca="1">OFFSET(NWPlant!$E$5,COLUMN()-1,0)</f>
        <v>0</v>
      </c>
      <c r="BG14" s="1">
        <f ca="1">OFFSET(NWPlant!$E$5,COLUMN()-1,0)</f>
        <v>0</v>
      </c>
      <c r="BH14" s="1">
        <f ca="1">OFFSET(NWPlant!$E$5,COLUMN()-1,0)</f>
        <v>0</v>
      </c>
      <c r="BI14" s="1">
        <f ca="1">OFFSET(NWPlant!$E$5,COLUMN()-1,0)</f>
        <v>0</v>
      </c>
      <c r="BJ14" s="23">
        <f ca="1">OFFSET(NWPlant!$E$5,COLUMN()-1,0)</f>
        <v>0</v>
      </c>
      <c r="BK14" s="1">
        <f ca="1">OFFSET(NWPlant!$E$5,COLUMN()-1,0)</f>
        <v>0</v>
      </c>
      <c r="BL14" s="1">
        <f ca="1">OFFSET(NWPlant!$E$5,COLUMN()-1,0)</f>
        <v>0</v>
      </c>
      <c r="BM14" s="1">
        <f ca="1">OFFSET(NWPlant!$E$5,COLUMN()-1,0)</f>
        <v>0</v>
      </c>
      <c r="BN14" s="1">
        <f ca="1">OFFSET(NWPlant!$E$5,COLUMN()-1,0)</f>
        <v>0</v>
      </c>
      <c r="BO14" s="1">
        <f ca="1">OFFSET(NWPlant!$E$5,COLUMN()-1,0)</f>
        <v>0</v>
      </c>
      <c r="BP14" s="1">
        <f ca="1">OFFSET(NWPlant!$E$5,COLUMN()-1,0)</f>
        <v>0</v>
      </c>
      <c r="BQ14" s="1">
        <f ca="1">OFFSET(NWPlant!$E$5,COLUMN()-1,0)</f>
        <v>0</v>
      </c>
      <c r="BR14" s="1">
        <f ca="1">OFFSET(NWPlant!$E$5,COLUMN()-1,0)</f>
        <v>0</v>
      </c>
      <c r="BS14" s="1">
        <f ca="1">OFFSET(NWPlant!$E$5,COLUMN()-1,0)</f>
        <v>0</v>
      </c>
      <c r="BT14" s="1">
        <f ca="1">OFFSET(NWPlant!$E$5,COLUMN()-1,0)</f>
        <v>0</v>
      </c>
      <c r="BU14" s="1">
        <f ca="1">OFFSET(NWPlant!$E$5,COLUMN()-1,0)</f>
        <v>0</v>
      </c>
      <c r="BV14" s="1">
        <f ca="1">OFFSET(NWPlant!$E$5,COLUMN()-1,0)</f>
        <v>0</v>
      </c>
      <c r="BW14" s="1">
        <f ca="1">OFFSET(NWPlant!$E$5,COLUMN()-1,0)</f>
        <v>0</v>
      </c>
      <c r="BX14" s="1">
        <f ca="1">OFFSET(NWPlant!$E$5,COLUMN()-1,0)</f>
        <v>0</v>
      </c>
      <c r="BY14" s="1">
        <f ca="1">OFFSET(NWPlant!$E$5,COLUMN()-1,0)</f>
        <v>0</v>
      </c>
      <c r="BZ14" s="1">
        <f ca="1">OFFSET(NWPlant!$E$5,COLUMN()-1,0)</f>
        <v>0</v>
      </c>
      <c r="CA14" s="1">
        <f ca="1">OFFSET(NWPlant!$E$5,COLUMN()-1,0)</f>
        <v>0</v>
      </c>
      <c r="CB14" s="1">
        <f ca="1">OFFSET(NWPlant!$E$5,COLUMN()-1,0)</f>
        <v>0</v>
      </c>
      <c r="CC14" s="1">
        <f ca="1">OFFSET(NWPlant!$E$5,COLUMN()-1,0)</f>
        <v>0</v>
      </c>
      <c r="CD14" s="1">
        <f ca="1">OFFSET(NWPlant!$E$5,COLUMN()-1,0)</f>
        <v>0</v>
      </c>
      <c r="CE14" s="1">
        <f ca="1">OFFSET(NWPlant!$E$5,COLUMN()-1,0)</f>
        <v>0</v>
      </c>
      <c r="CF14" s="1">
        <f ca="1">OFFSET(NWPlant!$E$5,COLUMN()-1,0)</f>
        <v>0</v>
      </c>
      <c r="CG14" s="1">
        <f ca="1">OFFSET(NWPlant!$E$5,COLUMN()-1,0)</f>
        <v>0</v>
      </c>
      <c r="CH14" s="1">
        <f ca="1">OFFSET(NWPlant!$E$5,COLUMN()-1,0)</f>
        <v>0</v>
      </c>
      <c r="CI14">
        <v>3822.31</v>
      </c>
      <c r="CJ14" s="23">
        <f t="shared" ca="1" si="0"/>
        <v>157.61000000000001</v>
      </c>
    </row>
    <row r="15" spans="1:88" x14ac:dyDescent="0.2">
      <c r="A15" t="s">
        <v>81</v>
      </c>
      <c r="B15" s="113" t="s">
        <v>107</v>
      </c>
      <c r="C15" s="22">
        <f ca="1">OFFSET(NWCars!$E$5,COLUMN()-1,0)</f>
        <v>10464.02</v>
      </c>
      <c r="D15" s="1">
        <f ca="1">OFFSET(NWCars!$E$5,COLUMN()-1,0)</f>
        <v>10179.290000000001</v>
      </c>
      <c r="E15" s="1">
        <f ca="1">OFFSET(NWCars!$E$5,COLUMN()-1,0)</f>
        <v>9899.9500000000007</v>
      </c>
      <c r="F15" s="1">
        <f ca="1">OFFSET(NWCars!$E$5,COLUMN()-1,0)</f>
        <v>9612.73</v>
      </c>
      <c r="G15" s="1">
        <f ca="1">OFFSET(NWCars!$E$5,COLUMN()-1,0)</f>
        <v>9323.3700000000008</v>
      </c>
      <c r="H15" s="1">
        <f ca="1">OFFSET(NWCars!$E$5,COLUMN()-1,0)</f>
        <v>9031.8700000000008</v>
      </c>
      <c r="I15" s="1">
        <f ca="1">OFFSET(NWCars!$E$5,COLUMN()-1,0)</f>
        <v>8738.2199999999993</v>
      </c>
      <c r="J15" s="1">
        <f ca="1">OFFSET(NWCars!$E$5,COLUMN()-1,0)</f>
        <v>8442.43</v>
      </c>
      <c r="K15" s="1">
        <f ca="1">OFFSET(NWCars!$E$5,COLUMN()-1,0)</f>
        <v>8144.5</v>
      </c>
      <c r="L15" s="1">
        <f ca="1">OFFSET(NWCars!$E$5,COLUMN()-1,0)</f>
        <v>7844.43</v>
      </c>
      <c r="M15" s="1">
        <f ca="1">OFFSET(NWCars!$E$5,COLUMN()-1,0)</f>
        <v>7542.22</v>
      </c>
      <c r="N15" s="23">
        <f ca="1">OFFSET(NWCars!$E$5,COLUMN()-1,0)</f>
        <v>7237.86</v>
      </c>
      <c r="O15" s="22">
        <f ca="1">OFFSET(NWCars!$E$5,COLUMN()-1,0)</f>
        <v>6931.36</v>
      </c>
      <c r="P15" s="1">
        <f ca="1">OFFSET(NWCars!$E$5,COLUMN()-1,0)</f>
        <v>6622.72</v>
      </c>
      <c r="Q15" s="1">
        <f ca="1">OFFSET(NWCars!$E$5,COLUMN()-1,0)</f>
        <v>6311.94</v>
      </c>
      <c r="R15" s="1">
        <f ca="1">OFFSET(NWCars!$E$5,COLUMN()-1,0)</f>
        <v>5999.01</v>
      </c>
      <c r="S15" s="1">
        <f ca="1">OFFSET(NWCars!$E$5,COLUMN()-1,0)</f>
        <v>5683.94</v>
      </c>
      <c r="T15" s="1">
        <f ca="1">OFFSET(NWCars!$E$5,COLUMN()-1,0)</f>
        <v>5366.73</v>
      </c>
      <c r="U15" s="1">
        <f ca="1">OFFSET(NWCars!$E$5,COLUMN()-1,0)</f>
        <v>5047.38</v>
      </c>
      <c r="V15" s="1">
        <f ca="1">OFFSET(NWCars!$E$5,COLUMN()-1,0)</f>
        <v>4725.88</v>
      </c>
      <c r="W15" s="1">
        <f ca="1">OFFSET(NWCars!$E$5,COLUMN()-1,0)</f>
        <v>4402.24</v>
      </c>
      <c r="X15" s="1">
        <f ca="1">OFFSET(NWCars!$E$4,COLUMN()-1,0)</f>
        <v>4402.24</v>
      </c>
      <c r="Y15" s="1">
        <f ca="1">OFFSET(NWCars!$E$5,COLUMN()-1,0)</f>
        <v>3748.54</v>
      </c>
      <c r="Z15" s="23">
        <f ca="1">OFFSET(NWCars!$E$5,COLUMN()-1,0)</f>
        <v>3418.48</v>
      </c>
      <c r="AA15" s="22">
        <f ca="1">OFFSET(NWCars!$E$5,COLUMN()-1,0)</f>
        <v>3086.27</v>
      </c>
      <c r="AB15" s="1">
        <f ca="1">OFFSET(NWCars!$E$5,COLUMN()-1,0)</f>
        <v>2751.92</v>
      </c>
      <c r="AC15" s="1">
        <f ca="1">OFFSET(NWCars!$E$5,COLUMN()-1,0)</f>
        <v>2415.4299999999998</v>
      </c>
      <c r="AD15" s="1">
        <f ca="1">OFFSET(NWCars!$E$5,COLUMN()-1,0)</f>
        <v>2076.8000000000002</v>
      </c>
      <c r="AE15" s="1">
        <f ca="1">OFFSET(NWCars!$E$5,COLUMN()-1,0)</f>
        <v>1736.02</v>
      </c>
      <c r="AF15" s="1">
        <f ca="1">OFFSET(NWCars!$E$5,COLUMN()-1,0)</f>
        <v>1393.1</v>
      </c>
      <c r="AG15" s="1">
        <f ca="1">OFFSET(NWCars!$E$5,COLUMN()-1,0)</f>
        <v>1048.04</v>
      </c>
      <c r="AH15" s="1">
        <f ca="1">OFFSET(NWCars!$E$5,COLUMN()-1,0)</f>
        <v>700.84</v>
      </c>
      <c r="AI15" s="1">
        <f ca="1">OFFSET(NWCars!$E$5,COLUMN()-1,0)</f>
        <v>351.49</v>
      </c>
      <c r="AJ15" s="1">
        <f ca="1">OFFSET(NWCars!$E$5,COLUMN()-1,0)</f>
        <v>0</v>
      </c>
      <c r="AK15" s="1">
        <f ca="1">OFFSET(NWCars!$E$5,COLUMN()-1,0)</f>
        <v>0</v>
      </c>
      <c r="AL15" s="1">
        <f ca="1">OFFSET(NWCars!$E$5,COLUMN()-1,0)</f>
        <v>0</v>
      </c>
      <c r="AM15" s="1">
        <f ca="1">OFFSET(NWCars!$E$5,COLUMN()-1,0)</f>
        <v>0</v>
      </c>
      <c r="AN15" s="1">
        <f ca="1">OFFSET(NWCars!$E$5,COLUMN()-1,0)</f>
        <v>0</v>
      </c>
      <c r="AO15" s="1">
        <f ca="1">OFFSET(NWCars!$E$5,COLUMN()-1,0)</f>
        <v>0</v>
      </c>
      <c r="AP15" s="1">
        <f ca="1">OFFSET(NWCars!$E$5,COLUMN()-1,0)</f>
        <v>0</v>
      </c>
      <c r="AQ15" s="1">
        <f ca="1">OFFSET(NWCars!$E$5,COLUMN()-1,0)</f>
        <v>0</v>
      </c>
      <c r="AR15" s="1">
        <f ca="1">OFFSET(NWCars!$E$5,COLUMN()-1,0)</f>
        <v>0</v>
      </c>
      <c r="AS15" s="1">
        <f ca="1">OFFSET(NWCars!$E$5,COLUMN()-1,0)</f>
        <v>0</v>
      </c>
      <c r="AT15" s="1">
        <f ca="1">OFFSET(NWCars!$E$5,COLUMN()-1,0)</f>
        <v>0</v>
      </c>
      <c r="AU15" s="1">
        <f ca="1">OFFSET(NWCars!$E$5,COLUMN()-1,0)</f>
        <v>0</v>
      </c>
      <c r="AV15" s="1">
        <f ca="1">OFFSET(NWCars!$E$5,COLUMN()-1,0)</f>
        <v>0</v>
      </c>
      <c r="AW15" s="1">
        <f ca="1">OFFSET(NWCars!$E$5,COLUMN()-1,0)</f>
        <v>0</v>
      </c>
      <c r="AX15" s="23">
        <f ca="1">OFFSET(NWCars!$E$5,COLUMN()-1,0)</f>
        <v>0</v>
      </c>
      <c r="AY15" s="1">
        <f ca="1">OFFSET(NWCars!$E$5,COLUMN()-1,0)</f>
        <v>0</v>
      </c>
      <c r="AZ15" s="1">
        <f ca="1">OFFSET(NWCars!$E$5,COLUMN()-1,0)</f>
        <v>0</v>
      </c>
      <c r="BA15" s="1">
        <f ca="1">OFFSET(NWCars!$E$5,COLUMN()-1,0)</f>
        <v>0</v>
      </c>
      <c r="BB15" s="1">
        <f ca="1">OFFSET(NWCars!$E$5,COLUMN()-1,0)</f>
        <v>0</v>
      </c>
      <c r="BC15" s="1">
        <f ca="1">OFFSET(NWCars!$E$5,COLUMN()-1,0)</f>
        <v>0</v>
      </c>
      <c r="BD15" s="1">
        <f ca="1">OFFSET(NWCars!$E$5,COLUMN()-1,0)</f>
        <v>0</v>
      </c>
      <c r="BE15" s="1">
        <f ca="1">OFFSET(NWCars!$E$5,COLUMN()-1,0)</f>
        <v>0</v>
      </c>
      <c r="BF15" s="1">
        <f ca="1">OFFSET(NWCars!$E$5,COLUMN()-1,0)</f>
        <v>0</v>
      </c>
      <c r="BG15" s="1">
        <f ca="1">OFFSET(NWCars!$E$5,COLUMN()-1,0)</f>
        <v>0</v>
      </c>
      <c r="BH15" s="1">
        <f ca="1">OFFSET(NWCars!$E$5,COLUMN()-1,0)</f>
        <v>0</v>
      </c>
      <c r="BI15" s="1">
        <f ca="1">OFFSET(NWCars!$E$5,COLUMN()-1,0)</f>
        <v>0</v>
      </c>
      <c r="BJ15" s="23">
        <f ca="1">OFFSET(NWCars!$E$5,COLUMN()-1,0)</f>
        <v>0</v>
      </c>
      <c r="BK15" s="1">
        <f ca="1">OFFSET(NWCars!$E$5,COLUMN()-1,0)</f>
        <v>0</v>
      </c>
      <c r="BL15" s="1">
        <f ca="1">OFFSET(NWCars!$E$5,COLUMN()-1,0)</f>
        <v>0</v>
      </c>
      <c r="BM15" s="1">
        <f ca="1">OFFSET(NWCars!$E$5,COLUMN()-1,0)</f>
        <v>0</v>
      </c>
      <c r="BN15" s="1">
        <f ca="1">OFFSET(NWCars!$E$5,COLUMN()-1,0)</f>
        <v>0</v>
      </c>
      <c r="BO15" s="1">
        <f ca="1">OFFSET(NWCars!$E$5,COLUMN()-1,0)</f>
        <v>0</v>
      </c>
      <c r="BP15" s="1">
        <f ca="1">OFFSET(NWCars!$E$5,COLUMN()-1,0)</f>
        <v>0</v>
      </c>
      <c r="BQ15" s="1">
        <f ca="1">OFFSET(NWCars!$E$5,COLUMN()-1,0)</f>
        <v>0</v>
      </c>
      <c r="BR15" s="1">
        <f ca="1">OFFSET(NWCars!$E$5,COLUMN()-1,0)</f>
        <v>0</v>
      </c>
      <c r="BS15" s="1">
        <f ca="1">OFFSET(NWCars!$E$5,COLUMN()-1,0)</f>
        <v>0</v>
      </c>
      <c r="BT15" s="1">
        <f ca="1">OFFSET(NWCars!$E$5,COLUMN()-1,0)</f>
        <v>0</v>
      </c>
      <c r="BU15" s="1">
        <f ca="1">OFFSET(NWCars!$E$5,COLUMN()-1,0)</f>
        <v>0</v>
      </c>
      <c r="BV15" s="1">
        <f ca="1">OFFSET(NWCars!$E$5,COLUMN()-1,0)</f>
        <v>0</v>
      </c>
      <c r="BW15" s="1">
        <f ca="1">OFFSET(NWCars!$E$5,COLUMN()-1,0)</f>
        <v>0</v>
      </c>
      <c r="BX15" s="1">
        <f ca="1">OFFSET(NWCars!$E$5,COLUMN()-1,0)</f>
        <v>0</v>
      </c>
      <c r="BY15" s="1">
        <f ca="1">OFFSET(NWCars!$E$5,COLUMN()-1,0)</f>
        <v>0</v>
      </c>
      <c r="BZ15" s="1">
        <f ca="1">OFFSET(NWCars!$E$5,COLUMN()-1,0)</f>
        <v>0</v>
      </c>
      <c r="CA15" s="1">
        <f ca="1">OFFSET(NWCars!$E$5,COLUMN()-1,0)</f>
        <v>0</v>
      </c>
      <c r="CB15" s="1">
        <f ca="1">OFFSET(NWCars!$E$5,COLUMN()-1,0)</f>
        <v>0</v>
      </c>
      <c r="CC15" s="1">
        <f ca="1">OFFSET(NWCars!$E$5,COLUMN()-1,0)</f>
        <v>0</v>
      </c>
      <c r="CD15" s="1">
        <f ca="1">OFFSET(NWCars!$E$5,COLUMN()-1,0)</f>
        <v>0</v>
      </c>
      <c r="CE15" s="1">
        <f ca="1">OFFSET(NWCars!$E$5,COLUMN()-1,0)</f>
        <v>0</v>
      </c>
      <c r="CF15" s="1">
        <f ca="1">OFFSET(NWCars!$E$5,COLUMN()-1,0)</f>
        <v>0</v>
      </c>
      <c r="CG15" s="1">
        <f ca="1">OFFSET(NWCars!$E$5,COLUMN()-1,0)</f>
        <v>0</v>
      </c>
      <c r="CH15" s="1">
        <f ca="1">OFFSET(NWCars!$E$5,COLUMN()-1,0)</f>
        <v>0</v>
      </c>
      <c r="CI15">
        <v>4561.3900000000003</v>
      </c>
      <c r="CJ15" s="23">
        <f t="shared" ca="1" si="0"/>
        <v>159.15</v>
      </c>
    </row>
    <row r="16" spans="1:88" x14ac:dyDescent="0.2">
      <c r="B16" s="113"/>
      <c r="C16" s="20"/>
      <c r="N16" s="21"/>
      <c r="O16" s="20"/>
      <c r="Z16" s="21"/>
      <c r="AA16" s="20"/>
      <c r="AX16" s="21"/>
      <c r="BJ16" s="21"/>
      <c r="CJ16" s="21"/>
    </row>
    <row r="17" spans="1:88" s="2" customFormat="1" x14ac:dyDescent="0.2">
      <c r="A17" s="2" t="s">
        <v>30</v>
      </c>
      <c r="B17" s="113"/>
      <c r="C17" s="24">
        <f t="shared" ref="C17:X17" ca="1" si="1">SUM(C5:C16)</f>
        <v>292213.46000000002</v>
      </c>
      <c r="D17" s="3">
        <f t="shared" ca="1" si="1"/>
        <v>299720.15999999997</v>
      </c>
      <c r="E17" s="3">
        <f t="shared" ca="1" si="1"/>
        <v>293944.73</v>
      </c>
      <c r="F17" s="3">
        <f t="shared" ca="1" si="1"/>
        <v>288120.48</v>
      </c>
      <c r="G17" s="3">
        <f t="shared" ca="1" si="1"/>
        <v>282258.68</v>
      </c>
      <c r="H17" s="3">
        <f t="shared" ca="1" si="1"/>
        <v>276359.31</v>
      </c>
      <c r="I17" s="3">
        <f t="shared" ca="1" si="1"/>
        <v>270422.38</v>
      </c>
      <c r="J17" s="3">
        <f t="shared" ca="1" si="1"/>
        <v>264447.89</v>
      </c>
      <c r="K17" s="3">
        <f t="shared" ca="1" si="1"/>
        <v>258435.83</v>
      </c>
      <c r="L17" s="3">
        <f t="shared" ca="1" si="1"/>
        <v>252386.22</v>
      </c>
      <c r="M17" s="3">
        <f t="shared" ca="1" si="1"/>
        <v>246299.06</v>
      </c>
      <c r="N17" s="25">
        <f t="shared" ca="1" si="1"/>
        <v>240174.33</v>
      </c>
      <c r="O17" s="24">
        <f t="shared" ca="1" si="1"/>
        <v>234012.05</v>
      </c>
      <c r="P17" s="3">
        <f t="shared" ca="1" si="1"/>
        <v>227812.2</v>
      </c>
      <c r="Q17" s="3">
        <f t="shared" ca="1" si="1"/>
        <v>221574.8</v>
      </c>
      <c r="R17" s="3">
        <f t="shared" ca="1" si="1"/>
        <v>215299.84</v>
      </c>
      <c r="S17" s="3">
        <f t="shared" ca="1" si="1"/>
        <v>208987.3</v>
      </c>
      <c r="T17" s="3">
        <f t="shared" ca="1" si="1"/>
        <v>202637.2</v>
      </c>
      <c r="U17" s="3">
        <f t="shared" ca="1" si="1"/>
        <v>196249.55</v>
      </c>
      <c r="V17" s="3">
        <f t="shared" ca="1" si="1"/>
        <v>189824.36</v>
      </c>
      <c r="W17" s="3">
        <f t="shared" ca="1" si="1"/>
        <v>183361.6</v>
      </c>
      <c r="X17" s="3">
        <f t="shared" ca="1" si="1"/>
        <v>183361.6</v>
      </c>
      <c r="Y17" s="3">
        <f t="shared" ref="Y17:BD17" ca="1" si="2">SUM(Y5:Y16)</f>
        <v>170323.41</v>
      </c>
      <c r="Z17" s="3">
        <f t="shared" ca="1" si="2"/>
        <v>163747.98000000001</v>
      </c>
      <c r="AA17" s="3">
        <f t="shared" ca="1" si="2"/>
        <v>157134.98000000001</v>
      </c>
      <c r="AB17" s="3">
        <f t="shared" ca="1" si="2"/>
        <v>150484.43</v>
      </c>
      <c r="AC17" s="3">
        <f t="shared" ca="1" si="2"/>
        <v>143796.31</v>
      </c>
      <c r="AD17" s="3">
        <f t="shared" ca="1" si="2"/>
        <v>137070.62</v>
      </c>
      <c r="AE17" s="3">
        <f t="shared" ca="1" si="2"/>
        <v>127410.92</v>
      </c>
      <c r="AF17" s="3">
        <f t="shared" ca="1" si="2"/>
        <v>121009.67</v>
      </c>
      <c r="AG17" s="3">
        <f t="shared" ca="1" si="2"/>
        <v>114791.37</v>
      </c>
      <c r="AH17" s="3">
        <f t="shared" ca="1" si="2"/>
        <v>108538.42</v>
      </c>
      <c r="AI17" s="3">
        <f t="shared" ca="1" si="2"/>
        <v>102250.81</v>
      </c>
      <c r="AJ17" s="3">
        <f t="shared" ca="1" si="2"/>
        <v>95928.57</v>
      </c>
      <c r="AK17" s="3">
        <f t="shared" ca="1" si="2"/>
        <v>90221.62</v>
      </c>
      <c r="AL17" s="3">
        <f t="shared" ca="1" si="2"/>
        <v>84756.33</v>
      </c>
      <c r="AM17" s="3">
        <f t="shared" ca="1" si="2"/>
        <v>79262.100000000006</v>
      </c>
      <c r="AN17" s="3">
        <f t="shared" ca="1" si="2"/>
        <v>73738.92</v>
      </c>
      <c r="AO17" s="3">
        <f t="shared" ca="1" si="2"/>
        <v>68186.789999999994</v>
      </c>
      <c r="AP17" s="3">
        <f t="shared" ca="1" si="2"/>
        <v>62605.71</v>
      </c>
      <c r="AQ17" s="3">
        <f t="shared" ca="1" si="2"/>
        <v>56995.67</v>
      </c>
      <c r="AR17" s="3">
        <f t="shared" ca="1" si="2"/>
        <v>51356.69</v>
      </c>
      <c r="AS17" s="3">
        <f t="shared" ca="1" si="2"/>
        <v>45688.76</v>
      </c>
      <c r="AT17" s="3">
        <f t="shared" ca="1" si="2"/>
        <v>39991.879999999997</v>
      </c>
      <c r="AU17" s="3">
        <f t="shared" ca="1" si="2"/>
        <v>34266.050000000003</v>
      </c>
      <c r="AV17" s="3">
        <f t="shared" ca="1" si="2"/>
        <v>28511.279999999999</v>
      </c>
      <c r="AW17" s="3">
        <f t="shared" ca="1" si="2"/>
        <v>22727.55</v>
      </c>
      <c r="AX17" s="3">
        <f t="shared" ca="1" si="2"/>
        <v>17654.29</v>
      </c>
      <c r="AY17" s="3">
        <f t="shared" ca="1" si="2"/>
        <v>13531.33</v>
      </c>
      <c r="AZ17" s="3">
        <f t="shared" ca="1" si="2"/>
        <v>9388.15</v>
      </c>
      <c r="BA17" s="3">
        <f t="shared" ca="1" si="2"/>
        <v>5224.72</v>
      </c>
      <c r="BB17" s="3">
        <f t="shared" ca="1" si="2"/>
        <v>2403.54</v>
      </c>
      <c r="BC17" s="3">
        <f t="shared" ca="1" si="2"/>
        <v>2010.4</v>
      </c>
      <c r="BD17" s="3">
        <f t="shared" ca="1" si="2"/>
        <v>1615.13</v>
      </c>
      <c r="BE17" s="3">
        <f t="shared" ref="BE17:CJ17" ca="1" si="3">SUM(BE5:BE16)</f>
        <v>12.73</v>
      </c>
      <c r="BF17" s="3">
        <f t="shared" ca="1" si="3"/>
        <v>0</v>
      </c>
      <c r="BG17" s="3">
        <f t="shared" ca="1" si="3"/>
        <v>0</v>
      </c>
      <c r="BH17" s="3">
        <f t="shared" ca="1" si="3"/>
        <v>0</v>
      </c>
      <c r="BI17" s="3">
        <f t="shared" ca="1" si="3"/>
        <v>0</v>
      </c>
      <c r="BJ17" s="3">
        <f t="shared" ca="1" si="3"/>
        <v>0</v>
      </c>
      <c r="BK17" s="3">
        <f t="shared" ca="1" si="3"/>
        <v>0</v>
      </c>
      <c r="BL17" s="3">
        <f t="shared" ca="1" si="3"/>
        <v>0</v>
      </c>
      <c r="BM17" s="3">
        <f t="shared" ca="1" si="3"/>
        <v>0</v>
      </c>
      <c r="BN17" s="3">
        <f t="shared" ca="1" si="3"/>
        <v>0</v>
      </c>
      <c r="BO17" s="3">
        <f t="shared" ca="1" si="3"/>
        <v>0</v>
      </c>
      <c r="BP17" s="3">
        <f t="shared" ca="1" si="3"/>
        <v>0</v>
      </c>
      <c r="BQ17" s="3">
        <f t="shared" ca="1" si="3"/>
        <v>0</v>
      </c>
      <c r="BR17" s="3">
        <f t="shared" ca="1" si="3"/>
        <v>0</v>
      </c>
      <c r="BS17" s="3">
        <f t="shared" ca="1" si="3"/>
        <v>0</v>
      </c>
      <c r="BT17" s="3">
        <f t="shared" ca="1" si="3"/>
        <v>0</v>
      </c>
      <c r="BU17" s="3">
        <f t="shared" ca="1" si="3"/>
        <v>0</v>
      </c>
      <c r="BV17" s="3">
        <f t="shared" ca="1" si="3"/>
        <v>0</v>
      </c>
      <c r="BW17" s="3">
        <f t="shared" ca="1" si="3"/>
        <v>0</v>
      </c>
      <c r="BX17" s="3">
        <f t="shared" ca="1" si="3"/>
        <v>0</v>
      </c>
      <c r="BY17" s="3">
        <f t="shared" ca="1" si="3"/>
        <v>0</v>
      </c>
      <c r="BZ17" s="3">
        <f t="shared" ca="1" si="3"/>
        <v>0</v>
      </c>
      <c r="CA17" s="3">
        <f t="shared" ca="1" si="3"/>
        <v>0</v>
      </c>
      <c r="CB17" s="3">
        <f t="shared" ca="1" si="3"/>
        <v>0</v>
      </c>
      <c r="CC17" s="3">
        <f t="shared" ca="1" si="3"/>
        <v>0</v>
      </c>
      <c r="CD17" s="3">
        <f t="shared" ca="1" si="3"/>
        <v>0</v>
      </c>
      <c r="CE17" s="3">
        <f t="shared" ca="1" si="3"/>
        <v>0</v>
      </c>
      <c r="CF17" s="3">
        <f t="shared" ca="1" si="3"/>
        <v>0</v>
      </c>
      <c r="CG17" s="3">
        <f t="shared" ca="1" si="3"/>
        <v>0</v>
      </c>
      <c r="CH17" s="3">
        <f t="shared" ca="1" si="3"/>
        <v>0</v>
      </c>
      <c r="CI17" s="3">
        <f t="shared" si="3"/>
        <v>194157.57</v>
      </c>
      <c r="CJ17" s="25">
        <f t="shared" ca="1" si="3"/>
        <v>10795.97</v>
      </c>
    </row>
    <row r="18" spans="1:88" x14ac:dyDescent="0.2">
      <c r="B18" s="116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8"/>
    </row>
  </sheetData>
  <phoneticPr fontId="11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I53"/>
  <sheetViews>
    <sheetView showGridLines="0" topLeftCell="A48" workbookViewId="0">
      <selection activeCell="E79" sqref="E79"/>
    </sheetView>
  </sheetViews>
  <sheetFormatPr defaultRowHeight="12.75" x14ac:dyDescent="0.2"/>
  <cols>
    <col min="1" max="1" width="10.140625" style="83" bestFit="1" customWidth="1"/>
    <col min="2" max="3" width="10.5703125" bestFit="1" customWidth="1"/>
    <col min="4" max="4" width="11.28515625" customWidth="1"/>
    <col min="5" max="5" width="10.7109375" customWidth="1"/>
    <col min="7" max="7" width="11.28515625" customWidth="1"/>
    <col min="8" max="8" width="11.140625" customWidth="1"/>
    <col min="9" max="9" width="12.85546875" customWidth="1"/>
  </cols>
  <sheetData>
    <row r="1" spans="1:9" ht="15.75" x14ac:dyDescent="0.25">
      <c r="A1" s="82" t="s">
        <v>57</v>
      </c>
      <c r="E1" s="33" t="s">
        <v>42</v>
      </c>
      <c r="F1" s="33"/>
      <c r="G1" s="85" t="s">
        <v>55</v>
      </c>
      <c r="H1" s="58">
        <f>12*(RATE(F6,-I6,C6))</f>
        <v>5.1900000000000002E-2</v>
      </c>
      <c r="I1" s="33"/>
    </row>
    <row r="2" spans="1:9" ht="15.75" x14ac:dyDescent="0.25">
      <c r="A2" s="82"/>
      <c r="E2" s="33"/>
      <c r="F2" s="33"/>
      <c r="G2" s="85" t="s">
        <v>56</v>
      </c>
      <c r="H2" s="91">
        <f>((D6)/(F6/12))/C6</f>
        <v>2.7400000000000001E-2</v>
      </c>
      <c r="I2" s="33"/>
    </row>
    <row r="4" spans="1:9" x14ac:dyDescent="0.2">
      <c r="B4" s="86"/>
      <c r="C4" s="139" t="s">
        <v>22</v>
      </c>
      <c r="D4" s="140"/>
      <c r="E4" s="87" t="s">
        <v>23</v>
      </c>
      <c r="F4" s="86"/>
      <c r="G4" s="87" t="s">
        <v>1</v>
      </c>
      <c r="H4" s="87" t="s">
        <v>1</v>
      </c>
      <c r="I4" s="87" t="s">
        <v>1</v>
      </c>
    </row>
    <row r="5" spans="1:9" x14ac:dyDescent="0.2">
      <c r="B5" s="87" t="s">
        <v>14</v>
      </c>
      <c r="C5" s="87" t="s">
        <v>24</v>
      </c>
      <c r="D5" s="87" t="s">
        <v>10</v>
      </c>
      <c r="E5" s="87" t="s">
        <v>24</v>
      </c>
      <c r="F5" s="86">
        <f>SUM(F6:F107)</f>
        <v>1176</v>
      </c>
      <c r="G5" s="87" t="s">
        <v>24</v>
      </c>
      <c r="H5" s="87" t="s">
        <v>10</v>
      </c>
      <c r="I5" s="87" t="s">
        <v>14</v>
      </c>
    </row>
    <row r="6" spans="1:9" x14ac:dyDescent="0.2">
      <c r="A6" s="92">
        <v>39871</v>
      </c>
      <c r="B6" s="34">
        <f>48*218.46</f>
        <v>10486.08</v>
      </c>
      <c r="C6" s="34">
        <v>9450</v>
      </c>
      <c r="D6" s="34">
        <f>B6-C6</f>
        <v>1036.08</v>
      </c>
      <c r="E6" s="99">
        <f t="shared" ref="E6:E37" si="0">+C6-G6</f>
        <v>9273.83</v>
      </c>
      <c r="F6" s="33">
        <v>48</v>
      </c>
      <c r="G6" s="34">
        <f t="shared" ref="G6:G37" si="1">I6-H6</f>
        <v>176.17</v>
      </c>
      <c r="H6" s="34">
        <f t="shared" ref="H6:H37" si="2">ROUND($D$6*F6/$F$5,2)</f>
        <v>42.29</v>
      </c>
      <c r="I6" s="34">
        <v>218.46</v>
      </c>
    </row>
    <row r="7" spans="1:9" x14ac:dyDescent="0.2">
      <c r="A7" s="92">
        <v>39899</v>
      </c>
      <c r="B7" s="34">
        <f t="shared" ref="B7:B38" si="3">+C7+D7</f>
        <v>10267.620000000001</v>
      </c>
      <c r="C7" s="34">
        <f t="shared" ref="C7:C38" si="4">+E6</f>
        <v>9273.83</v>
      </c>
      <c r="D7" s="34">
        <f t="shared" ref="D7:D38" si="5">+D6-H6</f>
        <v>993.79</v>
      </c>
      <c r="E7" s="99">
        <f t="shared" si="0"/>
        <v>9096.7800000000007</v>
      </c>
      <c r="F7" s="33">
        <v>47</v>
      </c>
      <c r="G7" s="34">
        <f t="shared" si="1"/>
        <v>177.05</v>
      </c>
      <c r="H7" s="34">
        <f t="shared" si="2"/>
        <v>41.41</v>
      </c>
      <c r="I7" s="34">
        <v>218.46</v>
      </c>
    </row>
    <row r="8" spans="1:9" x14ac:dyDescent="0.2">
      <c r="A8" s="92">
        <v>39930</v>
      </c>
      <c r="B8" s="34">
        <f t="shared" si="3"/>
        <v>10049.16</v>
      </c>
      <c r="C8" s="34">
        <f t="shared" si="4"/>
        <v>9096.7800000000007</v>
      </c>
      <c r="D8" s="34">
        <f t="shared" si="5"/>
        <v>952.38</v>
      </c>
      <c r="E8" s="99">
        <f t="shared" si="0"/>
        <v>8918.85</v>
      </c>
      <c r="F8" s="33">
        <v>46</v>
      </c>
      <c r="G8" s="34">
        <f t="shared" si="1"/>
        <v>177.93</v>
      </c>
      <c r="H8" s="34">
        <f t="shared" si="2"/>
        <v>40.53</v>
      </c>
      <c r="I8" s="34">
        <v>218.46</v>
      </c>
    </row>
    <row r="9" spans="1:9" x14ac:dyDescent="0.2">
      <c r="A9" s="92">
        <v>39960</v>
      </c>
      <c r="B9" s="34">
        <f t="shared" si="3"/>
        <v>9830.7000000000007</v>
      </c>
      <c r="C9" s="34">
        <f t="shared" si="4"/>
        <v>8918.85</v>
      </c>
      <c r="D9" s="34">
        <f t="shared" si="5"/>
        <v>911.85</v>
      </c>
      <c r="E9" s="99">
        <f t="shared" si="0"/>
        <v>8740.0400000000009</v>
      </c>
      <c r="F9" s="33">
        <v>45</v>
      </c>
      <c r="G9" s="34">
        <f t="shared" si="1"/>
        <v>178.81</v>
      </c>
      <c r="H9" s="34">
        <f t="shared" si="2"/>
        <v>39.65</v>
      </c>
      <c r="I9" s="34">
        <v>218.46</v>
      </c>
    </row>
    <row r="10" spans="1:9" x14ac:dyDescent="0.2">
      <c r="A10" s="92">
        <v>39991</v>
      </c>
      <c r="B10" s="34">
        <f t="shared" si="3"/>
        <v>9612.24</v>
      </c>
      <c r="C10" s="34">
        <f t="shared" si="4"/>
        <v>8740.0400000000009</v>
      </c>
      <c r="D10" s="34">
        <f t="shared" si="5"/>
        <v>872.2</v>
      </c>
      <c r="E10" s="34">
        <f t="shared" si="0"/>
        <v>8560.34</v>
      </c>
      <c r="F10" s="33">
        <v>44</v>
      </c>
      <c r="G10" s="34">
        <f t="shared" si="1"/>
        <v>179.7</v>
      </c>
      <c r="H10" s="34">
        <f t="shared" si="2"/>
        <v>38.76</v>
      </c>
      <c r="I10" s="34">
        <v>218.46</v>
      </c>
    </row>
    <row r="11" spans="1:9" x14ac:dyDescent="0.2">
      <c r="A11" s="88">
        <v>40021</v>
      </c>
      <c r="B11" s="38">
        <f t="shared" si="3"/>
        <v>9393.7800000000007</v>
      </c>
      <c r="C11" s="38">
        <f t="shared" si="4"/>
        <v>8560.34</v>
      </c>
      <c r="D11" s="38">
        <f t="shared" si="5"/>
        <v>833.44</v>
      </c>
      <c r="E11" s="38">
        <f t="shared" si="0"/>
        <v>8379.76</v>
      </c>
      <c r="F11" s="39">
        <v>43</v>
      </c>
      <c r="G11" s="38">
        <f t="shared" si="1"/>
        <v>180.58</v>
      </c>
      <c r="H11" s="38">
        <f t="shared" si="2"/>
        <v>37.880000000000003</v>
      </c>
      <c r="I11" s="38">
        <v>218.46</v>
      </c>
    </row>
    <row r="12" spans="1:9" x14ac:dyDescent="0.2">
      <c r="A12" s="88">
        <v>40052</v>
      </c>
      <c r="B12" s="38">
        <f t="shared" si="3"/>
        <v>9175.32</v>
      </c>
      <c r="C12" s="38">
        <f t="shared" si="4"/>
        <v>8379.76</v>
      </c>
      <c r="D12" s="38">
        <f t="shared" si="5"/>
        <v>795.56</v>
      </c>
      <c r="E12" s="38">
        <f t="shared" si="0"/>
        <v>8198.2999999999993</v>
      </c>
      <c r="F12" s="39">
        <v>42</v>
      </c>
      <c r="G12" s="38">
        <f t="shared" si="1"/>
        <v>181.46</v>
      </c>
      <c r="H12" s="38">
        <f t="shared" si="2"/>
        <v>37</v>
      </c>
      <c r="I12" s="38">
        <v>218.46</v>
      </c>
    </row>
    <row r="13" spans="1:9" x14ac:dyDescent="0.2">
      <c r="A13" s="88">
        <v>40083</v>
      </c>
      <c r="B13" s="38">
        <f t="shared" si="3"/>
        <v>8956.86</v>
      </c>
      <c r="C13" s="38">
        <f t="shared" si="4"/>
        <v>8198.2999999999993</v>
      </c>
      <c r="D13" s="38">
        <f t="shared" si="5"/>
        <v>758.56</v>
      </c>
      <c r="E13" s="38">
        <f t="shared" si="0"/>
        <v>8015.96</v>
      </c>
      <c r="F13" s="39">
        <v>41</v>
      </c>
      <c r="G13" s="38">
        <f t="shared" si="1"/>
        <v>182.34</v>
      </c>
      <c r="H13" s="38">
        <f t="shared" si="2"/>
        <v>36.119999999999997</v>
      </c>
      <c r="I13" s="38">
        <v>218.46</v>
      </c>
    </row>
    <row r="14" spans="1:9" x14ac:dyDescent="0.2">
      <c r="A14" s="88">
        <v>40113</v>
      </c>
      <c r="B14" s="38">
        <f t="shared" si="3"/>
        <v>8738.4</v>
      </c>
      <c r="C14" s="38">
        <f t="shared" si="4"/>
        <v>8015.96</v>
      </c>
      <c r="D14" s="38">
        <f t="shared" si="5"/>
        <v>722.44</v>
      </c>
      <c r="E14" s="38">
        <f t="shared" si="0"/>
        <v>7832.74</v>
      </c>
      <c r="F14" s="39">
        <v>40</v>
      </c>
      <c r="G14" s="38">
        <f t="shared" si="1"/>
        <v>183.22</v>
      </c>
      <c r="H14" s="38">
        <f t="shared" si="2"/>
        <v>35.24</v>
      </c>
      <c r="I14" s="38">
        <v>218.46</v>
      </c>
    </row>
    <row r="15" spans="1:9" x14ac:dyDescent="0.2">
      <c r="A15" s="88">
        <v>40144</v>
      </c>
      <c r="B15" s="38">
        <f t="shared" si="3"/>
        <v>8519.94</v>
      </c>
      <c r="C15" s="38">
        <f t="shared" si="4"/>
        <v>7832.74</v>
      </c>
      <c r="D15" s="38">
        <f t="shared" si="5"/>
        <v>687.2</v>
      </c>
      <c r="E15" s="38">
        <f t="shared" si="0"/>
        <v>7648.64</v>
      </c>
      <c r="F15" s="39">
        <v>39</v>
      </c>
      <c r="G15" s="38">
        <f t="shared" si="1"/>
        <v>184.1</v>
      </c>
      <c r="H15" s="38">
        <f t="shared" si="2"/>
        <v>34.36</v>
      </c>
      <c r="I15" s="38">
        <v>218.46</v>
      </c>
    </row>
    <row r="16" spans="1:9" x14ac:dyDescent="0.2">
      <c r="A16" s="88">
        <v>40174</v>
      </c>
      <c r="B16" s="38">
        <f t="shared" si="3"/>
        <v>8301.48</v>
      </c>
      <c r="C16" s="38">
        <f t="shared" si="4"/>
        <v>7648.64</v>
      </c>
      <c r="D16" s="38">
        <f t="shared" si="5"/>
        <v>652.84</v>
      </c>
      <c r="E16" s="38">
        <f t="shared" si="0"/>
        <v>7463.66</v>
      </c>
      <c r="F16" s="39">
        <v>38</v>
      </c>
      <c r="G16" s="38">
        <f t="shared" si="1"/>
        <v>184.98</v>
      </c>
      <c r="H16" s="38">
        <f t="shared" si="2"/>
        <v>33.479999999999997</v>
      </c>
      <c r="I16" s="38">
        <v>218.46</v>
      </c>
    </row>
    <row r="17" spans="1:9" x14ac:dyDescent="0.2">
      <c r="A17" s="88">
        <v>40205</v>
      </c>
      <c r="B17" s="38">
        <f t="shared" si="3"/>
        <v>8083.02</v>
      </c>
      <c r="C17" s="38">
        <f t="shared" si="4"/>
        <v>7463.66</v>
      </c>
      <c r="D17" s="38">
        <f t="shared" si="5"/>
        <v>619.36</v>
      </c>
      <c r="E17" s="38">
        <f t="shared" si="0"/>
        <v>7277.8</v>
      </c>
      <c r="F17" s="39">
        <v>37</v>
      </c>
      <c r="G17" s="38">
        <f t="shared" si="1"/>
        <v>185.86</v>
      </c>
      <c r="H17" s="38">
        <f t="shared" si="2"/>
        <v>32.6</v>
      </c>
      <c r="I17" s="38">
        <v>218.46</v>
      </c>
    </row>
    <row r="18" spans="1:9" x14ac:dyDescent="0.2">
      <c r="A18" s="88">
        <v>40236</v>
      </c>
      <c r="B18" s="38">
        <f t="shared" si="3"/>
        <v>7864.56</v>
      </c>
      <c r="C18" s="38">
        <f t="shared" si="4"/>
        <v>7277.8</v>
      </c>
      <c r="D18" s="38">
        <f t="shared" si="5"/>
        <v>586.76</v>
      </c>
      <c r="E18" s="38">
        <f t="shared" si="0"/>
        <v>7091.06</v>
      </c>
      <c r="F18" s="39">
        <v>36</v>
      </c>
      <c r="G18" s="38">
        <f t="shared" si="1"/>
        <v>186.74</v>
      </c>
      <c r="H18" s="38">
        <f t="shared" si="2"/>
        <v>31.72</v>
      </c>
      <c r="I18" s="38">
        <v>218.46</v>
      </c>
    </row>
    <row r="19" spans="1:9" x14ac:dyDescent="0.2">
      <c r="A19" s="88">
        <v>40264</v>
      </c>
      <c r="B19" s="38">
        <f t="shared" si="3"/>
        <v>7646.1</v>
      </c>
      <c r="C19" s="38">
        <f t="shared" si="4"/>
        <v>7091.06</v>
      </c>
      <c r="D19" s="38">
        <f t="shared" si="5"/>
        <v>555.04</v>
      </c>
      <c r="E19" s="38">
        <f t="shared" si="0"/>
        <v>6903.44</v>
      </c>
      <c r="F19" s="39">
        <v>35</v>
      </c>
      <c r="G19" s="38">
        <f t="shared" si="1"/>
        <v>187.62</v>
      </c>
      <c r="H19" s="38">
        <f t="shared" si="2"/>
        <v>30.84</v>
      </c>
      <c r="I19" s="38">
        <v>218.46</v>
      </c>
    </row>
    <row r="20" spans="1:9" x14ac:dyDescent="0.2">
      <c r="A20" s="88">
        <v>40295</v>
      </c>
      <c r="B20" s="38">
        <f t="shared" si="3"/>
        <v>7427.64</v>
      </c>
      <c r="C20" s="38">
        <f t="shared" si="4"/>
        <v>6903.44</v>
      </c>
      <c r="D20" s="38">
        <f t="shared" si="5"/>
        <v>524.20000000000005</v>
      </c>
      <c r="E20" s="38">
        <f t="shared" si="0"/>
        <v>6714.93</v>
      </c>
      <c r="F20" s="39">
        <v>34</v>
      </c>
      <c r="G20" s="38">
        <f t="shared" si="1"/>
        <v>188.51</v>
      </c>
      <c r="H20" s="38">
        <f t="shared" si="2"/>
        <v>29.95</v>
      </c>
      <c r="I20" s="38">
        <v>218.46</v>
      </c>
    </row>
    <row r="21" spans="1:9" x14ac:dyDescent="0.2">
      <c r="A21" s="88">
        <v>40325</v>
      </c>
      <c r="B21" s="38">
        <f t="shared" si="3"/>
        <v>7209.18</v>
      </c>
      <c r="C21" s="38">
        <f t="shared" si="4"/>
        <v>6714.93</v>
      </c>
      <c r="D21" s="38">
        <f t="shared" si="5"/>
        <v>494.25</v>
      </c>
      <c r="E21" s="38">
        <f t="shared" si="0"/>
        <v>6525.54</v>
      </c>
      <c r="F21" s="39">
        <v>33</v>
      </c>
      <c r="G21" s="38">
        <f t="shared" si="1"/>
        <v>189.39</v>
      </c>
      <c r="H21" s="38">
        <f t="shared" si="2"/>
        <v>29.07</v>
      </c>
      <c r="I21" s="38">
        <v>218.46</v>
      </c>
    </row>
    <row r="22" spans="1:9" x14ac:dyDescent="0.2">
      <c r="A22" s="88">
        <v>40356</v>
      </c>
      <c r="B22" s="38">
        <f t="shared" si="3"/>
        <v>6990.72</v>
      </c>
      <c r="C22" s="38">
        <f t="shared" si="4"/>
        <v>6525.54</v>
      </c>
      <c r="D22" s="38">
        <f t="shared" si="5"/>
        <v>465.18</v>
      </c>
      <c r="E22" s="38">
        <f t="shared" si="0"/>
        <v>6335.27</v>
      </c>
      <c r="F22" s="39">
        <v>32</v>
      </c>
      <c r="G22" s="38">
        <f t="shared" si="1"/>
        <v>190.27</v>
      </c>
      <c r="H22" s="38">
        <f t="shared" si="2"/>
        <v>28.19</v>
      </c>
      <c r="I22" s="38">
        <v>218.46</v>
      </c>
    </row>
    <row r="23" spans="1:9" x14ac:dyDescent="0.2">
      <c r="A23" s="92">
        <v>40386</v>
      </c>
      <c r="B23" s="34">
        <f t="shared" si="3"/>
        <v>6772.26</v>
      </c>
      <c r="C23" s="34">
        <f t="shared" si="4"/>
        <v>6335.27</v>
      </c>
      <c r="D23" s="34">
        <f t="shared" si="5"/>
        <v>436.99</v>
      </c>
      <c r="E23" s="34">
        <f t="shared" si="0"/>
        <v>6144.12</v>
      </c>
      <c r="F23" s="33">
        <v>31</v>
      </c>
      <c r="G23" s="34">
        <f t="shared" si="1"/>
        <v>191.15</v>
      </c>
      <c r="H23" s="34">
        <f t="shared" si="2"/>
        <v>27.31</v>
      </c>
      <c r="I23" s="34">
        <v>218.46</v>
      </c>
    </row>
    <row r="24" spans="1:9" x14ac:dyDescent="0.2">
      <c r="A24" s="92">
        <v>40417</v>
      </c>
      <c r="B24" s="34">
        <f t="shared" si="3"/>
        <v>6553.8</v>
      </c>
      <c r="C24" s="34">
        <f t="shared" si="4"/>
        <v>6144.12</v>
      </c>
      <c r="D24" s="34">
        <f t="shared" si="5"/>
        <v>409.68</v>
      </c>
      <c r="E24" s="34">
        <f t="shared" si="0"/>
        <v>5952.09</v>
      </c>
      <c r="F24" s="33">
        <v>30</v>
      </c>
      <c r="G24" s="34">
        <f t="shared" si="1"/>
        <v>192.03</v>
      </c>
      <c r="H24" s="34">
        <f t="shared" si="2"/>
        <v>26.43</v>
      </c>
      <c r="I24" s="34">
        <v>218.46</v>
      </c>
    </row>
    <row r="25" spans="1:9" x14ac:dyDescent="0.2">
      <c r="A25" s="92">
        <v>40448</v>
      </c>
      <c r="B25" s="34">
        <f t="shared" si="3"/>
        <v>6335.34</v>
      </c>
      <c r="C25" s="34">
        <f t="shared" si="4"/>
        <v>5952.09</v>
      </c>
      <c r="D25" s="34">
        <f t="shared" si="5"/>
        <v>383.25</v>
      </c>
      <c r="E25" s="34">
        <f t="shared" si="0"/>
        <v>5759.18</v>
      </c>
      <c r="F25" s="33">
        <v>29</v>
      </c>
      <c r="G25" s="34">
        <f t="shared" si="1"/>
        <v>192.91</v>
      </c>
      <c r="H25" s="34">
        <f t="shared" si="2"/>
        <v>25.55</v>
      </c>
      <c r="I25" s="34">
        <v>218.46</v>
      </c>
    </row>
    <row r="26" spans="1:9" x14ac:dyDescent="0.2">
      <c r="A26" s="92">
        <v>40478</v>
      </c>
      <c r="B26" s="34">
        <f t="shared" si="3"/>
        <v>6116.88</v>
      </c>
      <c r="C26" s="34">
        <f t="shared" si="4"/>
        <v>5759.18</v>
      </c>
      <c r="D26" s="34">
        <f t="shared" si="5"/>
        <v>357.7</v>
      </c>
      <c r="E26" s="34">
        <f t="shared" si="0"/>
        <v>5565.39</v>
      </c>
      <c r="F26" s="33">
        <v>28</v>
      </c>
      <c r="G26" s="34">
        <f t="shared" si="1"/>
        <v>193.79</v>
      </c>
      <c r="H26" s="34">
        <f t="shared" si="2"/>
        <v>24.67</v>
      </c>
      <c r="I26" s="34">
        <v>218.46</v>
      </c>
    </row>
    <row r="27" spans="1:9" x14ac:dyDescent="0.2">
      <c r="A27" s="92">
        <v>40509</v>
      </c>
      <c r="B27" s="34">
        <f t="shared" si="3"/>
        <v>5898.42</v>
      </c>
      <c r="C27" s="34">
        <f t="shared" si="4"/>
        <v>5565.39</v>
      </c>
      <c r="D27" s="34">
        <f t="shared" si="5"/>
        <v>333.03</v>
      </c>
      <c r="E27" s="34">
        <f t="shared" si="0"/>
        <v>5370.72</v>
      </c>
      <c r="F27" s="33">
        <v>27</v>
      </c>
      <c r="G27" s="34">
        <f t="shared" si="1"/>
        <v>194.67</v>
      </c>
      <c r="H27" s="34">
        <f t="shared" si="2"/>
        <v>23.79</v>
      </c>
      <c r="I27" s="34">
        <v>218.46</v>
      </c>
    </row>
    <row r="28" spans="1:9" x14ac:dyDescent="0.2">
      <c r="A28" s="92">
        <v>40539</v>
      </c>
      <c r="B28" s="34">
        <f t="shared" si="3"/>
        <v>5679.96</v>
      </c>
      <c r="C28" s="34">
        <f t="shared" si="4"/>
        <v>5370.72</v>
      </c>
      <c r="D28" s="34">
        <f t="shared" si="5"/>
        <v>309.24</v>
      </c>
      <c r="E28" s="34">
        <f t="shared" si="0"/>
        <v>5175.17</v>
      </c>
      <c r="F28" s="33">
        <v>26</v>
      </c>
      <c r="G28" s="34">
        <f t="shared" si="1"/>
        <v>195.55</v>
      </c>
      <c r="H28" s="34">
        <f t="shared" si="2"/>
        <v>22.91</v>
      </c>
      <c r="I28" s="34">
        <v>218.46</v>
      </c>
    </row>
    <row r="29" spans="1:9" x14ac:dyDescent="0.2">
      <c r="A29" s="92">
        <v>40570</v>
      </c>
      <c r="B29" s="34">
        <f t="shared" si="3"/>
        <v>5461.5</v>
      </c>
      <c r="C29" s="34">
        <f t="shared" si="4"/>
        <v>5175.17</v>
      </c>
      <c r="D29" s="34">
        <f t="shared" si="5"/>
        <v>286.33</v>
      </c>
      <c r="E29" s="34">
        <f t="shared" si="0"/>
        <v>4978.74</v>
      </c>
      <c r="F29" s="33">
        <v>25</v>
      </c>
      <c r="G29" s="34">
        <f t="shared" si="1"/>
        <v>196.43</v>
      </c>
      <c r="H29" s="34">
        <f t="shared" si="2"/>
        <v>22.03</v>
      </c>
      <c r="I29" s="34">
        <v>218.46</v>
      </c>
    </row>
    <row r="30" spans="1:9" x14ac:dyDescent="0.2">
      <c r="A30" s="92">
        <v>40601</v>
      </c>
      <c r="B30" s="34">
        <f t="shared" si="3"/>
        <v>5243.04</v>
      </c>
      <c r="C30" s="34">
        <f t="shared" si="4"/>
        <v>4978.74</v>
      </c>
      <c r="D30" s="34">
        <f t="shared" si="5"/>
        <v>264.3</v>
      </c>
      <c r="E30" s="34">
        <f t="shared" si="0"/>
        <v>4781.42</v>
      </c>
      <c r="F30" s="33">
        <v>24</v>
      </c>
      <c r="G30" s="34">
        <f t="shared" si="1"/>
        <v>197.32</v>
      </c>
      <c r="H30" s="34">
        <f t="shared" si="2"/>
        <v>21.14</v>
      </c>
      <c r="I30" s="34">
        <v>218.46</v>
      </c>
    </row>
    <row r="31" spans="1:9" x14ac:dyDescent="0.2">
      <c r="A31" s="92">
        <v>40629</v>
      </c>
      <c r="B31" s="34">
        <f t="shared" si="3"/>
        <v>5024.58</v>
      </c>
      <c r="C31" s="34">
        <f t="shared" si="4"/>
        <v>4781.42</v>
      </c>
      <c r="D31" s="34">
        <f t="shared" si="5"/>
        <v>243.16</v>
      </c>
      <c r="E31" s="34">
        <f t="shared" si="0"/>
        <v>4583.22</v>
      </c>
      <c r="F31" s="33">
        <v>23</v>
      </c>
      <c r="G31" s="34">
        <f t="shared" si="1"/>
        <v>198.2</v>
      </c>
      <c r="H31" s="34">
        <f t="shared" si="2"/>
        <v>20.260000000000002</v>
      </c>
      <c r="I31" s="34">
        <v>218.46</v>
      </c>
    </row>
    <row r="32" spans="1:9" x14ac:dyDescent="0.2">
      <c r="A32" s="92">
        <v>40660</v>
      </c>
      <c r="B32" s="34">
        <f t="shared" si="3"/>
        <v>4806.12</v>
      </c>
      <c r="C32" s="34">
        <f t="shared" si="4"/>
        <v>4583.22</v>
      </c>
      <c r="D32" s="34">
        <f t="shared" si="5"/>
        <v>222.9</v>
      </c>
      <c r="E32" s="34">
        <f t="shared" si="0"/>
        <v>4384.1400000000003</v>
      </c>
      <c r="F32" s="33">
        <v>22</v>
      </c>
      <c r="G32" s="34">
        <f t="shared" si="1"/>
        <v>199.08</v>
      </c>
      <c r="H32" s="34">
        <f t="shared" si="2"/>
        <v>19.38</v>
      </c>
      <c r="I32" s="34">
        <v>218.46</v>
      </c>
    </row>
    <row r="33" spans="1:9" x14ac:dyDescent="0.2">
      <c r="A33" s="92">
        <v>40690</v>
      </c>
      <c r="B33" s="34">
        <f t="shared" si="3"/>
        <v>4587.66</v>
      </c>
      <c r="C33" s="34">
        <f t="shared" si="4"/>
        <v>4384.1400000000003</v>
      </c>
      <c r="D33" s="34">
        <f t="shared" si="5"/>
        <v>203.52</v>
      </c>
      <c r="E33" s="34">
        <f t="shared" si="0"/>
        <v>4184.18</v>
      </c>
      <c r="F33" s="33">
        <v>21</v>
      </c>
      <c r="G33" s="34">
        <f t="shared" si="1"/>
        <v>199.96</v>
      </c>
      <c r="H33" s="34">
        <f t="shared" si="2"/>
        <v>18.5</v>
      </c>
      <c r="I33" s="34">
        <v>218.46</v>
      </c>
    </row>
    <row r="34" spans="1:9" x14ac:dyDescent="0.2">
      <c r="A34" s="92">
        <v>40721</v>
      </c>
      <c r="B34" s="34">
        <f t="shared" si="3"/>
        <v>4369.2</v>
      </c>
      <c r="C34" s="34">
        <f t="shared" si="4"/>
        <v>4184.18</v>
      </c>
      <c r="D34" s="34">
        <f t="shared" si="5"/>
        <v>185.02</v>
      </c>
      <c r="E34" s="34">
        <f t="shared" si="0"/>
        <v>3983.34</v>
      </c>
      <c r="F34" s="33">
        <v>20</v>
      </c>
      <c r="G34" s="34">
        <f t="shared" si="1"/>
        <v>200.84</v>
      </c>
      <c r="H34" s="34">
        <f t="shared" si="2"/>
        <v>17.62</v>
      </c>
      <c r="I34" s="34">
        <v>218.46</v>
      </c>
    </row>
    <row r="35" spans="1:9" x14ac:dyDescent="0.2">
      <c r="A35" s="88">
        <v>40751</v>
      </c>
      <c r="B35" s="38">
        <f t="shared" si="3"/>
        <v>4150.74</v>
      </c>
      <c r="C35" s="38">
        <f t="shared" si="4"/>
        <v>3983.34</v>
      </c>
      <c r="D35" s="38">
        <f t="shared" si="5"/>
        <v>167.4</v>
      </c>
      <c r="E35" s="38">
        <f t="shared" si="0"/>
        <v>3781.62</v>
      </c>
      <c r="F35" s="39">
        <v>19</v>
      </c>
      <c r="G35" s="38">
        <f t="shared" si="1"/>
        <v>201.72</v>
      </c>
      <c r="H35" s="38">
        <f t="shared" si="2"/>
        <v>16.739999999999998</v>
      </c>
      <c r="I35" s="38">
        <v>218.46</v>
      </c>
    </row>
    <row r="36" spans="1:9" x14ac:dyDescent="0.2">
      <c r="A36" s="88">
        <v>40782</v>
      </c>
      <c r="B36" s="38">
        <f t="shared" si="3"/>
        <v>3932.28</v>
      </c>
      <c r="C36" s="38">
        <f t="shared" si="4"/>
        <v>3781.62</v>
      </c>
      <c r="D36" s="38">
        <f t="shared" si="5"/>
        <v>150.66</v>
      </c>
      <c r="E36" s="38">
        <f t="shared" si="0"/>
        <v>3579.02</v>
      </c>
      <c r="F36" s="39">
        <v>18</v>
      </c>
      <c r="G36" s="38">
        <f t="shared" si="1"/>
        <v>202.6</v>
      </c>
      <c r="H36" s="38">
        <f t="shared" si="2"/>
        <v>15.86</v>
      </c>
      <c r="I36" s="38">
        <v>218.46</v>
      </c>
    </row>
    <row r="37" spans="1:9" x14ac:dyDescent="0.2">
      <c r="A37" s="88">
        <v>40813</v>
      </c>
      <c r="B37" s="38">
        <f t="shared" si="3"/>
        <v>3713.82</v>
      </c>
      <c r="C37" s="38">
        <f t="shared" si="4"/>
        <v>3579.02</v>
      </c>
      <c r="D37" s="38">
        <f t="shared" si="5"/>
        <v>134.80000000000001</v>
      </c>
      <c r="E37" s="38">
        <f t="shared" si="0"/>
        <v>3375.54</v>
      </c>
      <c r="F37" s="39">
        <v>17</v>
      </c>
      <c r="G37" s="38">
        <f t="shared" si="1"/>
        <v>203.48</v>
      </c>
      <c r="H37" s="38">
        <f t="shared" si="2"/>
        <v>14.98</v>
      </c>
      <c r="I37" s="38">
        <v>218.46</v>
      </c>
    </row>
    <row r="38" spans="1:9" x14ac:dyDescent="0.2">
      <c r="A38" s="88">
        <v>40843</v>
      </c>
      <c r="B38" s="38">
        <f t="shared" si="3"/>
        <v>3495.36</v>
      </c>
      <c r="C38" s="38">
        <f t="shared" si="4"/>
        <v>3375.54</v>
      </c>
      <c r="D38" s="38">
        <f t="shared" si="5"/>
        <v>119.82</v>
      </c>
      <c r="E38" s="38">
        <f t="shared" ref="E38:E53" si="6">+C38-G38</f>
        <v>3171.18</v>
      </c>
      <c r="F38" s="39">
        <v>16</v>
      </c>
      <c r="G38" s="38">
        <f t="shared" ref="G38:G53" si="7">I38-H38</f>
        <v>204.36</v>
      </c>
      <c r="H38" s="38">
        <f t="shared" ref="H38:H53" si="8">ROUND($D$6*F38/$F$5,2)</f>
        <v>14.1</v>
      </c>
      <c r="I38" s="38">
        <v>218.46</v>
      </c>
    </row>
    <row r="39" spans="1:9" x14ac:dyDescent="0.2">
      <c r="A39" s="88">
        <v>40874</v>
      </c>
      <c r="B39" s="38">
        <f t="shared" ref="B39:B53" si="9">+C39+D39</f>
        <v>3276.9</v>
      </c>
      <c r="C39" s="38">
        <f t="shared" ref="C39:C53" si="10">+E38</f>
        <v>3171.18</v>
      </c>
      <c r="D39" s="38">
        <f t="shared" ref="D39:D53" si="11">+D38-H38</f>
        <v>105.72</v>
      </c>
      <c r="E39" s="38">
        <f t="shared" si="6"/>
        <v>2965.94</v>
      </c>
      <c r="F39" s="39">
        <v>15</v>
      </c>
      <c r="G39" s="38">
        <f t="shared" si="7"/>
        <v>205.24</v>
      </c>
      <c r="H39" s="38">
        <f t="shared" si="8"/>
        <v>13.22</v>
      </c>
      <c r="I39" s="38">
        <v>218.46</v>
      </c>
    </row>
    <row r="40" spans="1:9" x14ac:dyDescent="0.2">
      <c r="A40" s="88">
        <v>40904</v>
      </c>
      <c r="B40" s="38">
        <f t="shared" si="9"/>
        <v>3058.44</v>
      </c>
      <c r="C40" s="38">
        <f t="shared" si="10"/>
        <v>2965.94</v>
      </c>
      <c r="D40" s="38">
        <f t="shared" si="11"/>
        <v>92.5</v>
      </c>
      <c r="E40" s="38">
        <f t="shared" si="6"/>
        <v>2759.81</v>
      </c>
      <c r="F40" s="39">
        <v>14</v>
      </c>
      <c r="G40" s="38">
        <f t="shared" si="7"/>
        <v>206.13</v>
      </c>
      <c r="H40" s="38">
        <f t="shared" si="8"/>
        <v>12.33</v>
      </c>
      <c r="I40" s="38">
        <v>218.46</v>
      </c>
    </row>
    <row r="41" spans="1:9" x14ac:dyDescent="0.2">
      <c r="A41" s="88">
        <v>40935</v>
      </c>
      <c r="B41" s="38">
        <f t="shared" si="9"/>
        <v>2839.98</v>
      </c>
      <c r="C41" s="38">
        <f t="shared" si="10"/>
        <v>2759.81</v>
      </c>
      <c r="D41" s="38">
        <f t="shared" si="11"/>
        <v>80.17</v>
      </c>
      <c r="E41" s="38">
        <f t="shared" si="6"/>
        <v>2552.8000000000002</v>
      </c>
      <c r="F41" s="39">
        <v>13</v>
      </c>
      <c r="G41" s="38">
        <f t="shared" si="7"/>
        <v>207.01</v>
      </c>
      <c r="H41" s="38">
        <f t="shared" si="8"/>
        <v>11.45</v>
      </c>
      <c r="I41" s="38">
        <v>218.46</v>
      </c>
    </row>
    <row r="42" spans="1:9" x14ac:dyDescent="0.2">
      <c r="A42" s="88">
        <v>40966</v>
      </c>
      <c r="B42" s="38">
        <f t="shared" si="9"/>
        <v>2621.52</v>
      </c>
      <c r="C42" s="38">
        <f t="shared" si="10"/>
        <v>2552.8000000000002</v>
      </c>
      <c r="D42" s="38">
        <f t="shared" si="11"/>
        <v>68.72</v>
      </c>
      <c r="E42" s="38">
        <f t="shared" si="6"/>
        <v>2344.91</v>
      </c>
      <c r="F42" s="39">
        <v>12</v>
      </c>
      <c r="G42" s="38">
        <f t="shared" si="7"/>
        <v>207.89</v>
      </c>
      <c r="H42" s="38">
        <f t="shared" si="8"/>
        <v>10.57</v>
      </c>
      <c r="I42" s="38">
        <v>218.46</v>
      </c>
    </row>
    <row r="43" spans="1:9" x14ac:dyDescent="0.2">
      <c r="A43" s="88">
        <v>40995</v>
      </c>
      <c r="B43" s="38">
        <f t="shared" si="9"/>
        <v>2403.06</v>
      </c>
      <c r="C43" s="38">
        <f t="shared" si="10"/>
        <v>2344.91</v>
      </c>
      <c r="D43" s="38">
        <f t="shared" si="11"/>
        <v>58.15</v>
      </c>
      <c r="E43" s="38">
        <f t="shared" si="6"/>
        <v>2136.14</v>
      </c>
      <c r="F43" s="39">
        <v>11</v>
      </c>
      <c r="G43" s="38">
        <f t="shared" si="7"/>
        <v>208.77</v>
      </c>
      <c r="H43" s="38">
        <f t="shared" si="8"/>
        <v>9.69</v>
      </c>
      <c r="I43" s="38">
        <v>218.46</v>
      </c>
    </row>
    <row r="44" spans="1:9" x14ac:dyDescent="0.2">
      <c r="A44" s="88">
        <v>41026</v>
      </c>
      <c r="B44" s="38">
        <f t="shared" si="9"/>
        <v>2184.6</v>
      </c>
      <c r="C44" s="38">
        <f t="shared" si="10"/>
        <v>2136.14</v>
      </c>
      <c r="D44" s="38">
        <f t="shared" si="11"/>
        <v>48.46</v>
      </c>
      <c r="E44" s="38">
        <f t="shared" si="6"/>
        <v>1926.49</v>
      </c>
      <c r="F44" s="39">
        <v>10</v>
      </c>
      <c r="G44" s="38">
        <f t="shared" si="7"/>
        <v>209.65</v>
      </c>
      <c r="H44" s="38">
        <f t="shared" si="8"/>
        <v>8.81</v>
      </c>
      <c r="I44" s="38">
        <v>218.46</v>
      </c>
    </row>
    <row r="45" spans="1:9" x14ac:dyDescent="0.2">
      <c r="A45" s="88">
        <v>41056</v>
      </c>
      <c r="B45" s="38">
        <f t="shared" si="9"/>
        <v>1966.14</v>
      </c>
      <c r="C45" s="38">
        <f t="shared" si="10"/>
        <v>1926.49</v>
      </c>
      <c r="D45" s="38">
        <f t="shared" si="11"/>
        <v>39.65</v>
      </c>
      <c r="E45" s="38">
        <f t="shared" si="6"/>
        <v>1715.96</v>
      </c>
      <c r="F45" s="39">
        <v>9</v>
      </c>
      <c r="G45" s="38">
        <f t="shared" si="7"/>
        <v>210.53</v>
      </c>
      <c r="H45" s="38">
        <f t="shared" si="8"/>
        <v>7.93</v>
      </c>
      <c r="I45" s="38">
        <v>218.46</v>
      </c>
    </row>
    <row r="46" spans="1:9" x14ac:dyDescent="0.2">
      <c r="A46" s="88">
        <v>41087</v>
      </c>
      <c r="B46" s="38">
        <f t="shared" si="9"/>
        <v>1747.68</v>
      </c>
      <c r="C46" s="38">
        <f t="shared" si="10"/>
        <v>1715.96</v>
      </c>
      <c r="D46" s="38">
        <f t="shared" si="11"/>
        <v>31.72</v>
      </c>
      <c r="E46" s="38">
        <f t="shared" si="6"/>
        <v>1504.55</v>
      </c>
      <c r="F46" s="39">
        <v>8</v>
      </c>
      <c r="G46" s="38">
        <f t="shared" si="7"/>
        <v>211.41</v>
      </c>
      <c r="H46" s="38">
        <f t="shared" si="8"/>
        <v>7.05</v>
      </c>
      <c r="I46" s="38">
        <v>218.46</v>
      </c>
    </row>
    <row r="47" spans="1:9" x14ac:dyDescent="0.2">
      <c r="A47" s="92">
        <v>41117</v>
      </c>
      <c r="B47" s="34">
        <f t="shared" si="9"/>
        <v>1529.22</v>
      </c>
      <c r="C47" s="34">
        <f t="shared" si="10"/>
        <v>1504.55</v>
      </c>
      <c r="D47" s="34">
        <f t="shared" si="11"/>
        <v>24.67</v>
      </c>
      <c r="E47" s="34">
        <f t="shared" si="6"/>
        <v>1292.26</v>
      </c>
      <c r="F47" s="33">
        <v>7</v>
      </c>
      <c r="G47" s="34">
        <f t="shared" si="7"/>
        <v>212.29</v>
      </c>
      <c r="H47" s="34">
        <f t="shared" si="8"/>
        <v>6.17</v>
      </c>
      <c r="I47" s="34">
        <v>218.46</v>
      </c>
    </row>
    <row r="48" spans="1:9" x14ac:dyDescent="0.2">
      <c r="A48" s="92">
        <v>41148</v>
      </c>
      <c r="B48" s="34">
        <f t="shared" si="9"/>
        <v>1310.76</v>
      </c>
      <c r="C48" s="34">
        <f t="shared" si="10"/>
        <v>1292.26</v>
      </c>
      <c r="D48" s="34">
        <f t="shared" si="11"/>
        <v>18.5</v>
      </c>
      <c r="E48" s="34">
        <f t="shared" si="6"/>
        <v>1079.0899999999999</v>
      </c>
      <c r="F48" s="33">
        <v>6</v>
      </c>
      <c r="G48" s="34">
        <f t="shared" si="7"/>
        <v>213.17</v>
      </c>
      <c r="H48" s="34">
        <f t="shared" si="8"/>
        <v>5.29</v>
      </c>
      <c r="I48" s="34">
        <v>218.46</v>
      </c>
    </row>
    <row r="49" spans="1:9" x14ac:dyDescent="0.2">
      <c r="A49" s="92">
        <v>41179</v>
      </c>
      <c r="B49" s="34">
        <f t="shared" si="9"/>
        <v>1092.3</v>
      </c>
      <c r="C49" s="34">
        <f t="shared" si="10"/>
        <v>1079.0899999999999</v>
      </c>
      <c r="D49" s="34">
        <f t="shared" si="11"/>
        <v>13.21</v>
      </c>
      <c r="E49" s="34">
        <f t="shared" si="6"/>
        <v>865.04</v>
      </c>
      <c r="F49" s="33">
        <v>5</v>
      </c>
      <c r="G49" s="34">
        <f t="shared" si="7"/>
        <v>214.05</v>
      </c>
      <c r="H49" s="34">
        <f t="shared" si="8"/>
        <v>4.41</v>
      </c>
      <c r="I49" s="34">
        <v>218.46</v>
      </c>
    </row>
    <row r="50" spans="1:9" x14ac:dyDescent="0.2">
      <c r="A50" s="92">
        <v>41209</v>
      </c>
      <c r="B50" s="34">
        <f t="shared" si="9"/>
        <v>873.84</v>
      </c>
      <c r="C50" s="34">
        <f t="shared" si="10"/>
        <v>865.04</v>
      </c>
      <c r="D50" s="34">
        <f t="shared" si="11"/>
        <v>8.8000000000000007</v>
      </c>
      <c r="E50" s="34">
        <f t="shared" si="6"/>
        <v>650.1</v>
      </c>
      <c r="F50" s="33">
        <v>4</v>
      </c>
      <c r="G50" s="34">
        <f t="shared" si="7"/>
        <v>214.94</v>
      </c>
      <c r="H50" s="34">
        <f t="shared" si="8"/>
        <v>3.52</v>
      </c>
      <c r="I50" s="34">
        <v>218.46</v>
      </c>
    </row>
    <row r="51" spans="1:9" x14ac:dyDescent="0.2">
      <c r="A51" s="92">
        <v>41240</v>
      </c>
      <c r="B51" s="34">
        <f t="shared" si="9"/>
        <v>655.38</v>
      </c>
      <c r="C51" s="34">
        <f t="shared" si="10"/>
        <v>650.1</v>
      </c>
      <c r="D51" s="34">
        <f t="shared" si="11"/>
        <v>5.28</v>
      </c>
      <c r="E51" s="34">
        <f t="shared" si="6"/>
        <v>434.28</v>
      </c>
      <c r="F51" s="33">
        <v>3</v>
      </c>
      <c r="G51" s="34">
        <f>I51-H51</f>
        <v>215.82</v>
      </c>
      <c r="H51" s="34">
        <f t="shared" si="8"/>
        <v>2.64</v>
      </c>
      <c r="I51" s="34">
        <v>218.46</v>
      </c>
    </row>
    <row r="52" spans="1:9" x14ac:dyDescent="0.2">
      <c r="A52" s="92">
        <v>41270</v>
      </c>
      <c r="B52" s="34">
        <f t="shared" si="9"/>
        <v>436.92</v>
      </c>
      <c r="C52" s="34">
        <f t="shared" si="10"/>
        <v>434.28</v>
      </c>
      <c r="D52" s="34">
        <f t="shared" si="11"/>
        <v>2.64</v>
      </c>
      <c r="E52" s="34">
        <f t="shared" si="6"/>
        <v>217.58</v>
      </c>
      <c r="F52" s="33">
        <v>2</v>
      </c>
      <c r="G52" s="34">
        <f t="shared" si="7"/>
        <v>216.7</v>
      </c>
      <c r="H52" s="34">
        <f t="shared" si="8"/>
        <v>1.76</v>
      </c>
      <c r="I52" s="34">
        <v>218.46</v>
      </c>
    </row>
    <row r="53" spans="1:9" x14ac:dyDescent="0.2">
      <c r="A53" s="92">
        <v>41301</v>
      </c>
      <c r="B53" s="34">
        <f t="shared" si="9"/>
        <v>218.46</v>
      </c>
      <c r="C53" s="34">
        <f t="shared" si="10"/>
        <v>217.58</v>
      </c>
      <c r="D53" s="34">
        <f t="shared" si="11"/>
        <v>0.88</v>
      </c>
      <c r="E53" s="34">
        <f t="shared" si="6"/>
        <v>0</v>
      </c>
      <c r="F53" s="33">
        <v>1</v>
      </c>
      <c r="G53" s="34">
        <f t="shared" si="7"/>
        <v>217.58</v>
      </c>
      <c r="H53" s="34">
        <f t="shared" si="8"/>
        <v>0.88</v>
      </c>
      <c r="I53" s="34">
        <v>218.46</v>
      </c>
    </row>
  </sheetData>
  <mergeCells count="1">
    <mergeCell ref="C4:D4"/>
  </mergeCells>
  <phoneticPr fontId="11" type="noConversion"/>
  <pageMargins left="0.75" right="0.75" top="1" bottom="1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Mthly</vt:lpstr>
      <vt:lpstr>All</vt:lpstr>
      <vt:lpstr>Capital</vt:lpstr>
      <vt:lpstr>Interest</vt:lpstr>
      <vt:lpstr>Future Sum</vt:lpstr>
      <vt:lpstr>Future Cap</vt:lpstr>
      <vt:lpstr>DKP</vt:lpstr>
      <vt:lpstr>Settlements</vt:lpstr>
      <vt:lpstr>Edgers</vt:lpstr>
      <vt:lpstr>Cranes</vt:lpstr>
      <vt:lpstr>Tubebender</vt:lpstr>
      <vt:lpstr>CNC Equip 1</vt:lpstr>
      <vt:lpstr>CNC Equip 2</vt:lpstr>
      <vt:lpstr>Paint Booth</vt:lpstr>
      <vt:lpstr>Luton</vt:lpstr>
      <vt:lpstr>Microsprint</vt:lpstr>
      <vt:lpstr>Passat</vt:lpstr>
      <vt:lpstr>Cabinet Vision</vt:lpstr>
      <vt:lpstr>NWPlant</vt:lpstr>
      <vt:lpstr>NWCars</vt:lpstr>
      <vt:lpstr>Extraction</vt:lpstr>
      <vt:lpstr>Doormaking</vt:lpstr>
      <vt:lpstr>CNC Cutter</vt:lpstr>
      <vt:lpstr>Forecast</vt:lpstr>
      <vt:lpstr>EFG Loan</vt:lpstr>
      <vt:lpstr>Funding Circle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2021-07-27T09:56:43Z</cp:lastPrinted>
  <dcterms:created xsi:type="dcterms:W3CDTF">1999-08-19T13:36:30Z</dcterms:created>
  <dcterms:modified xsi:type="dcterms:W3CDTF">2024-03-23T09:32:09Z</dcterms:modified>
</cp:coreProperties>
</file>