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Blank\"/>
    </mc:Choice>
  </mc:AlternateContent>
  <xr:revisionPtr revIDLastSave="0" documentId="13_ncr:1_{1DF2942B-AAFB-49E6-9EE7-36079131F548}" xr6:coauthVersionLast="47" xr6:coauthVersionMax="47" xr10:uidLastSave="{00000000-0000-0000-0000-000000000000}"/>
  <bookViews>
    <workbookView xWindow="4185" yWindow="3555" windowWidth="20520" windowHeight="11025" firstSheet="3" activeTab="11" xr2:uid="{00000000-000D-0000-FFFF-FFFF00000000}"/>
  </bookViews>
  <sheets>
    <sheet name="Period-P&amp;L" sheetId="1" r:id="rId1"/>
    <sheet name="Period-Bal-Sheet" sheetId="2" r:id="rId2"/>
    <sheet name="Period-Cash-Flow" sheetId="7" r:id="rId3"/>
    <sheet name="Profit &amp; Loss" sheetId="8" r:id="rId4"/>
    <sheet name="Bal Sheet" sheetId="9" r:id="rId5"/>
    <sheet name="Cash Flow" sheetId="10" r:id="rId6"/>
    <sheet name="KPIwkg" sheetId="17" state="hidden" r:id="rId7"/>
    <sheet name="Saleswkg" sheetId="12" state="hidden" r:id="rId8"/>
    <sheet name="LY-P&amp;L" sheetId="18" r:id="rId9"/>
    <sheet name="LY-BalSheet" sheetId="27" r:id="rId10"/>
    <sheet name="Forc-P&amp;L" sheetId="24" r:id="rId11"/>
    <sheet name="Forc-Bal-Sheet" sheetId="25" r:id="rId12"/>
  </sheets>
  <calcPr calcId="181029" fullPrecision="0"/>
</workbook>
</file>

<file path=xl/calcChain.xml><?xml version="1.0" encoding="utf-8"?>
<calcChain xmlns="http://schemas.openxmlformats.org/spreadsheetml/2006/main">
  <c r="G32" i="2" l="1"/>
  <c r="H32" i="2"/>
  <c r="I32" i="2"/>
  <c r="J32" i="2"/>
  <c r="K32" i="2"/>
  <c r="L32" i="2"/>
  <c r="M32" i="2"/>
  <c r="N32" i="2"/>
  <c r="O32" i="2"/>
  <c r="E6" i="1"/>
  <c r="D5" i="8"/>
  <c r="D10" i="7"/>
  <c r="D11" i="7"/>
  <c r="E11" i="7"/>
  <c r="F11" i="7"/>
  <c r="E10" i="7"/>
  <c r="F10" i="7"/>
  <c r="F17" i="7" l="1"/>
  <c r="F5" i="7"/>
  <c r="E30" i="7"/>
  <c r="D27" i="7"/>
  <c r="E24" i="7"/>
  <c r="E25" i="7"/>
  <c r="E16" i="7"/>
  <c r="D16" i="7"/>
  <c r="E9" i="7"/>
  <c r="E12" i="7"/>
  <c r="E13" i="7"/>
  <c r="E14" i="7"/>
  <c r="E15" i="7"/>
  <c r="E17" i="7"/>
  <c r="H55" i="8"/>
  <c r="F55" i="8"/>
  <c r="D55" i="8"/>
  <c r="L55" i="8"/>
  <c r="N55" i="8"/>
  <c r="P54" i="24"/>
  <c r="G38" i="9"/>
  <c r="P55" i="8"/>
  <c r="P53" i="18"/>
  <c r="P54" i="18"/>
  <c r="F48" i="8"/>
  <c r="N48" i="8" l="1"/>
  <c r="K45" i="24"/>
  <c r="L45" i="24"/>
  <c r="M45" i="24"/>
  <c r="N45" i="24"/>
  <c r="D17" i="7" l="1"/>
  <c r="D9" i="8"/>
  <c r="D11" i="8"/>
  <c r="G22" i="9"/>
  <c r="G12" i="9"/>
  <c r="G11" i="9"/>
  <c r="G21" i="9"/>
  <c r="G20" i="9"/>
  <c r="G19" i="9"/>
  <c r="G18" i="9"/>
  <c r="G17" i="9"/>
  <c r="O25" i="27"/>
  <c r="F44" i="27"/>
  <c r="E44" i="27"/>
  <c r="O40" i="27"/>
  <c r="N40" i="27"/>
  <c r="M40" i="27"/>
  <c r="L40" i="27"/>
  <c r="K40" i="27"/>
  <c r="J40" i="27"/>
  <c r="I40" i="27"/>
  <c r="H40" i="27"/>
  <c r="H44" i="27" s="1"/>
  <c r="G40" i="27"/>
  <c r="F40" i="27"/>
  <c r="E40" i="27"/>
  <c r="D40" i="27"/>
  <c r="C40" i="27"/>
  <c r="K34" i="27"/>
  <c r="J34" i="27"/>
  <c r="I34" i="27"/>
  <c r="H34" i="27"/>
  <c r="G34" i="27"/>
  <c r="G44" i="27" s="1"/>
  <c r="F34" i="27"/>
  <c r="E34" i="27"/>
  <c r="D34" i="27"/>
  <c r="C34" i="27"/>
  <c r="N25" i="27"/>
  <c r="M25" i="27"/>
  <c r="L25" i="27"/>
  <c r="K25" i="27"/>
  <c r="J25" i="27"/>
  <c r="I25" i="27"/>
  <c r="H25" i="27"/>
  <c r="G25" i="27"/>
  <c r="F25" i="27"/>
  <c r="E25" i="27"/>
  <c r="D25" i="27"/>
  <c r="C25" i="27"/>
  <c r="O16" i="27"/>
  <c r="N16" i="27"/>
  <c r="M16" i="27"/>
  <c r="L16" i="27"/>
  <c r="K16" i="27"/>
  <c r="J16" i="27"/>
  <c r="I16" i="27"/>
  <c r="H16" i="27"/>
  <c r="G16" i="27"/>
  <c r="F16" i="27"/>
  <c r="E16" i="27"/>
  <c r="D16" i="27"/>
  <c r="C16" i="27"/>
  <c r="O9" i="27"/>
  <c r="N9" i="27"/>
  <c r="M9" i="27"/>
  <c r="L9" i="27"/>
  <c r="K9" i="27"/>
  <c r="J9" i="27"/>
  <c r="I9" i="27"/>
  <c r="I27" i="27" s="1"/>
  <c r="H9" i="27"/>
  <c r="H27" i="27" s="1"/>
  <c r="G9" i="27"/>
  <c r="F9" i="27"/>
  <c r="E9" i="27"/>
  <c r="D9" i="27"/>
  <c r="C9" i="27"/>
  <c r="N45" i="18"/>
  <c r="M45" i="18"/>
  <c r="L45" i="18"/>
  <c r="J45" i="18"/>
  <c r="I45" i="18"/>
  <c r="H45" i="18"/>
  <c r="G45" i="18"/>
  <c r="F45" i="18"/>
  <c r="E45" i="18"/>
  <c r="D45" i="18"/>
  <c r="C45" i="18"/>
  <c r="K45" i="18"/>
  <c r="J14" i="18"/>
  <c r="I14" i="18"/>
  <c r="H14" i="18"/>
  <c r="G14" i="18"/>
  <c r="F14" i="18"/>
  <c r="E14" i="18"/>
  <c r="D14" i="18"/>
  <c r="C14" i="18"/>
  <c r="N12" i="18"/>
  <c r="K12" i="18"/>
  <c r="J12" i="18"/>
  <c r="I12" i="18"/>
  <c r="H12" i="18"/>
  <c r="G12" i="18"/>
  <c r="F12" i="18"/>
  <c r="E12" i="18"/>
  <c r="D12" i="18"/>
  <c r="N10" i="18"/>
  <c r="J10" i="18"/>
  <c r="I10" i="18"/>
  <c r="H10" i="18"/>
  <c r="G10" i="18"/>
  <c r="F10" i="18"/>
  <c r="E10" i="18"/>
  <c r="D10" i="18"/>
  <c r="N14" i="18"/>
  <c r="N15" i="18" s="1"/>
  <c r="M10" i="18"/>
  <c r="L14" i="18"/>
  <c r="N6" i="18"/>
  <c r="M6" i="18"/>
  <c r="L6" i="18"/>
  <c r="K6" i="18"/>
  <c r="J6" i="18"/>
  <c r="J15" i="18" s="1"/>
  <c r="J47" i="18" s="1"/>
  <c r="J49" i="18" s="1"/>
  <c r="J52" i="18" s="1"/>
  <c r="I6" i="18"/>
  <c r="H6" i="18"/>
  <c r="G6" i="18"/>
  <c r="G15" i="18" s="1"/>
  <c r="G47" i="18" s="1"/>
  <c r="G49" i="18" s="1"/>
  <c r="G52" i="18" s="1"/>
  <c r="F6" i="18"/>
  <c r="E6" i="18"/>
  <c r="D6" i="18"/>
  <c r="D15" i="18" s="1"/>
  <c r="D47" i="18" s="1"/>
  <c r="D49" i="18" s="1"/>
  <c r="D52" i="18" s="1"/>
  <c r="C6" i="18"/>
  <c r="C15" i="18" s="1"/>
  <c r="B1" i="24"/>
  <c r="B1" i="27"/>
  <c r="B1" i="18"/>
  <c r="N11" i="8"/>
  <c r="O5" i="7"/>
  <c r="O17" i="7"/>
  <c r="O14" i="7"/>
  <c r="O13" i="7"/>
  <c r="G11" i="7"/>
  <c r="H11" i="7"/>
  <c r="I11" i="7"/>
  <c r="J11" i="7"/>
  <c r="K11" i="7"/>
  <c r="L11" i="7"/>
  <c r="M11" i="7"/>
  <c r="N11" i="7"/>
  <c r="O11" i="7"/>
  <c r="M14" i="7"/>
  <c r="N14" i="7"/>
  <c r="D14" i="7"/>
  <c r="F14" i="7"/>
  <c r="G14" i="7"/>
  <c r="H14" i="7"/>
  <c r="I14" i="7"/>
  <c r="J14" i="7"/>
  <c r="K14" i="7"/>
  <c r="L14" i="7"/>
  <c r="N15" i="7"/>
  <c r="N16" i="7"/>
  <c r="N17" i="7"/>
  <c r="N5" i="7"/>
  <c r="N9" i="7"/>
  <c r="N10" i="7"/>
  <c r="N12" i="7"/>
  <c r="N13" i="7"/>
  <c r="N30" i="7"/>
  <c r="N31" i="7"/>
  <c r="L23" i="7"/>
  <c r="D15" i="7"/>
  <c r="F15" i="7"/>
  <c r="G15" i="7"/>
  <c r="H15" i="7"/>
  <c r="I15" i="7"/>
  <c r="J15" i="7"/>
  <c r="K15" i="7"/>
  <c r="M15" i="7"/>
  <c r="O15" i="7"/>
  <c r="M16" i="7"/>
  <c r="O16" i="7"/>
  <c r="F16" i="7"/>
  <c r="G16" i="7"/>
  <c r="H16" i="7"/>
  <c r="I16" i="7"/>
  <c r="J16" i="7"/>
  <c r="K16" i="7"/>
  <c r="L16" i="7"/>
  <c r="D25" i="7"/>
  <c r="F25" i="7"/>
  <c r="G25" i="7"/>
  <c r="H25" i="7"/>
  <c r="I25" i="7"/>
  <c r="J25" i="7"/>
  <c r="K25" i="7"/>
  <c r="M25" i="7"/>
  <c r="N25" i="7"/>
  <c r="O25" i="7"/>
  <c r="L25" i="7"/>
  <c r="M10" i="7"/>
  <c r="L17" i="7"/>
  <c r="M17" i="7"/>
  <c r="G4" i="7"/>
  <c r="H4" i="7"/>
  <c r="I4" i="7"/>
  <c r="J4" i="7"/>
  <c r="K4" i="7"/>
  <c r="D5" i="7"/>
  <c r="E5" i="7"/>
  <c r="G5" i="7"/>
  <c r="H5" i="7"/>
  <c r="I5" i="7"/>
  <c r="J5" i="7"/>
  <c r="K5" i="7"/>
  <c r="M5" i="7"/>
  <c r="L5" i="7"/>
  <c r="M12" i="7"/>
  <c r="M13" i="7"/>
  <c r="D9" i="7"/>
  <c r="F9" i="7"/>
  <c r="G9" i="7"/>
  <c r="H9" i="7"/>
  <c r="I9" i="7"/>
  <c r="J9" i="7"/>
  <c r="K9" i="7"/>
  <c r="G10" i="7"/>
  <c r="H10" i="7"/>
  <c r="I10" i="7"/>
  <c r="J10" i="7"/>
  <c r="K10" i="7"/>
  <c r="D12" i="7"/>
  <c r="F12" i="7"/>
  <c r="G12" i="7"/>
  <c r="H12" i="7"/>
  <c r="I12" i="7"/>
  <c r="J12" i="7"/>
  <c r="K12" i="7"/>
  <c r="D13" i="7"/>
  <c r="F13" i="7"/>
  <c r="G13" i="7"/>
  <c r="H13" i="7"/>
  <c r="I13" i="7"/>
  <c r="J13" i="7"/>
  <c r="K13" i="7"/>
  <c r="G17" i="7"/>
  <c r="H17" i="7"/>
  <c r="I17" i="7"/>
  <c r="J17" i="7"/>
  <c r="K17" i="7"/>
  <c r="L13" i="7"/>
  <c r="G27" i="27" l="1"/>
  <c r="G45" i="27" s="1"/>
  <c r="O27" i="27"/>
  <c r="H45" i="27"/>
  <c r="N47" i="18"/>
  <c r="N49" i="18" s="1"/>
  <c r="N52" i="18" s="1"/>
  <c r="C47" i="18"/>
  <c r="C49" i="18" s="1"/>
  <c r="C52" i="18" s="1"/>
  <c r="I15" i="18"/>
  <c r="I47" i="18" s="1"/>
  <c r="I49" i="18" s="1"/>
  <c r="I52" i="18" s="1"/>
  <c r="H15" i="18"/>
  <c r="H47" i="18" s="1"/>
  <c r="H49" i="18" s="1"/>
  <c r="H52" i="18" s="1"/>
  <c r="E15" i="18"/>
  <c r="E47" i="18" s="1"/>
  <c r="E49" i="18" s="1"/>
  <c r="E52" i="18" s="1"/>
  <c r="F15" i="18"/>
  <c r="F47" i="18" s="1"/>
  <c r="F49" i="18" s="1"/>
  <c r="F52" i="18" s="1"/>
  <c r="L15" i="18"/>
  <c r="L47" i="18" s="1"/>
  <c r="L49" i="18" s="1"/>
  <c r="L52" i="18" s="1"/>
  <c r="K10" i="18"/>
  <c r="I44" i="27"/>
  <c r="I45" i="27" s="1"/>
  <c r="J44" i="27"/>
  <c r="K44" i="27"/>
  <c r="D44" i="27"/>
  <c r="D27" i="27"/>
  <c r="D45" i="27" s="1"/>
  <c r="L27" i="27"/>
  <c r="J27" i="27"/>
  <c r="E27" i="27"/>
  <c r="E45" i="27" s="1"/>
  <c r="M27" i="27"/>
  <c r="C44" i="27"/>
  <c r="C27" i="27"/>
  <c r="C45" i="27" s="1"/>
  <c r="K27" i="27"/>
  <c r="F27" i="27"/>
  <c r="F45" i="27" s="1"/>
  <c r="N27" i="27"/>
  <c r="H6" i="7"/>
  <c r="H19" i="7" s="1"/>
  <c r="L10" i="18"/>
  <c r="M14" i="18"/>
  <c r="M15" i="18" s="1"/>
  <c r="M47" i="18" s="1"/>
  <c r="M49" i="18" s="1"/>
  <c r="M52" i="18" s="1"/>
  <c r="M55" i="18" s="1"/>
  <c r="L12" i="18"/>
  <c r="M12" i="18"/>
  <c r="K14" i="18"/>
  <c r="K15" i="18" s="1"/>
  <c r="K47" i="18" s="1"/>
  <c r="K49" i="18" s="1"/>
  <c r="K52" i="18" s="1"/>
  <c r="K55" i="18" s="1"/>
  <c r="P14" i="7"/>
  <c r="P11" i="7"/>
  <c r="P16" i="7"/>
  <c r="K6" i="7"/>
  <c r="K19" i="7" s="1"/>
  <c r="G6" i="7"/>
  <c r="G19" i="7" s="1"/>
  <c r="I6" i="7"/>
  <c r="I19" i="7" s="1"/>
  <c r="J6" i="7"/>
  <c r="J19" i="7" s="1"/>
  <c r="G23" i="7"/>
  <c r="G24" i="7"/>
  <c r="G26" i="7"/>
  <c r="G27" i="7"/>
  <c r="Q54" i="8"/>
  <c r="Q53" i="8"/>
  <c r="Q51" i="8"/>
  <c r="Q49" i="8"/>
  <c r="Q47" i="8"/>
  <c r="Q17" i="8"/>
  <c r="Q10" i="8"/>
  <c r="O17" i="8"/>
  <c r="I15" i="8"/>
  <c r="I17" i="8"/>
  <c r="I47" i="8"/>
  <c r="I49" i="8"/>
  <c r="I51" i="8"/>
  <c r="I53" i="8"/>
  <c r="I54" i="8"/>
  <c r="I10" i="8"/>
  <c r="F26" i="7"/>
  <c r="D40" i="25"/>
  <c r="D25" i="25"/>
  <c r="D16" i="25"/>
  <c r="D9" i="25"/>
  <c r="N40" i="25"/>
  <c r="M40" i="25"/>
  <c r="L40" i="25"/>
  <c r="K40" i="25"/>
  <c r="J40" i="25"/>
  <c r="I40" i="25"/>
  <c r="H40" i="25"/>
  <c r="G40" i="25"/>
  <c r="F40" i="25"/>
  <c r="E40" i="25"/>
  <c r="C40" i="25"/>
  <c r="N25" i="25"/>
  <c r="M25" i="25"/>
  <c r="L25" i="25"/>
  <c r="K25" i="25"/>
  <c r="J25" i="25"/>
  <c r="I25" i="25"/>
  <c r="H25" i="25"/>
  <c r="G25" i="25"/>
  <c r="F25" i="25"/>
  <c r="E25" i="25"/>
  <c r="C25" i="25"/>
  <c r="N16" i="25"/>
  <c r="M16" i="25"/>
  <c r="L16" i="25"/>
  <c r="K16" i="25"/>
  <c r="J16" i="25"/>
  <c r="I16" i="25"/>
  <c r="H16" i="25"/>
  <c r="G16" i="25"/>
  <c r="F16" i="25"/>
  <c r="E16" i="25"/>
  <c r="C16" i="25"/>
  <c r="N9" i="25"/>
  <c r="M9" i="25"/>
  <c r="L9" i="25"/>
  <c r="K9" i="25"/>
  <c r="J9" i="25"/>
  <c r="I9" i="25"/>
  <c r="H9" i="25"/>
  <c r="G9" i="25"/>
  <c r="F9" i="25"/>
  <c r="E9" i="25"/>
  <c r="C9" i="25"/>
  <c r="B55" i="8"/>
  <c r="B54" i="8"/>
  <c r="B52" i="8"/>
  <c r="B51" i="8"/>
  <c r="D17" i="8"/>
  <c r="F17" i="8"/>
  <c r="H17" i="8"/>
  <c r="L17" i="8"/>
  <c r="N17" i="8"/>
  <c r="P17" i="8"/>
  <c r="D18" i="8"/>
  <c r="F18" i="8"/>
  <c r="H18" i="8"/>
  <c r="I20" i="8" s="1"/>
  <c r="L18" i="8"/>
  <c r="N18" i="8"/>
  <c r="P18" i="8"/>
  <c r="Q20" i="8" s="1"/>
  <c r="D19" i="8"/>
  <c r="F19" i="8"/>
  <c r="H19" i="8"/>
  <c r="L19" i="8"/>
  <c r="N19" i="8"/>
  <c r="P19" i="8"/>
  <c r="D20" i="8"/>
  <c r="F20" i="8"/>
  <c r="H20" i="8"/>
  <c r="L20" i="8"/>
  <c r="N20" i="8"/>
  <c r="P20" i="8"/>
  <c r="D21" i="8"/>
  <c r="F21" i="8"/>
  <c r="H21" i="8"/>
  <c r="I23" i="8" s="1"/>
  <c r="L21" i="8"/>
  <c r="N21" i="8"/>
  <c r="P21" i="8"/>
  <c r="Q23" i="8" s="1"/>
  <c r="D22" i="8"/>
  <c r="F22" i="8"/>
  <c r="H22" i="8"/>
  <c r="L22" i="8"/>
  <c r="N22" i="8"/>
  <c r="P22" i="8"/>
  <c r="D23" i="8"/>
  <c r="F23" i="8"/>
  <c r="H23" i="8"/>
  <c r="I25" i="8" s="1"/>
  <c r="L23" i="8"/>
  <c r="N23" i="8"/>
  <c r="O25" i="8" s="1"/>
  <c r="P23" i="8"/>
  <c r="Q25" i="8" s="1"/>
  <c r="D24" i="8"/>
  <c r="F24" i="8"/>
  <c r="H24" i="8"/>
  <c r="I26" i="8" s="1"/>
  <c r="L24" i="8"/>
  <c r="N24" i="8"/>
  <c r="O26" i="8" s="1"/>
  <c r="P24" i="8"/>
  <c r="Q26" i="8" s="1"/>
  <c r="D25" i="8"/>
  <c r="F25" i="8"/>
  <c r="H25" i="8"/>
  <c r="I27" i="8" s="1"/>
  <c r="L25" i="8"/>
  <c r="N25" i="8"/>
  <c r="O27" i="8" s="1"/>
  <c r="P25" i="8"/>
  <c r="Q27" i="8" s="1"/>
  <c r="D26" i="8"/>
  <c r="F26" i="8"/>
  <c r="H26" i="8"/>
  <c r="I28" i="8" s="1"/>
  <c r="L26" i="8"/>
  <c r="N26" i="8"/>
  <c r="O28" i="8" s="1"/>
  <c r="P26" i="8"/>
  <c r="Q28" i="8" s="1"/>
  <c r="D27" i="8"/>
  <c r="F27" i="8"/>
  <c r="H27" i="8"/>
  <c r="I29" i="8" s="1"/>
  <c r="L27" i="8"/>
  <c r="N27" i="8"/>
  <c r="P27" i="8"/>
  <c r="Q29" i="8" s="1"/>
  <c r="D28" i="8"/>
  <c r="F28" i="8"/>
  <c r="H28" i="8"/>
  <c r="I30" i="8" s="1"/>
  <c r="L28" i="8"/>
  <c r="N28" i="8"/>
  <c r="P28" i="8"/>
  <c r="Q30" i="8" s="1"/>
  <c r="D29" i="8"/>
  <c r="F29" i="8"/>
  <c r="H29" i="8"/>
  <c r="I31" i="8" s="1"/>
  <c r="L29" i="8"/>
  <c r="N29" i="8"/>
  <c r="O31" i="8" s="1"/>
  <c r="P29" i="8"/>
  <c r="Q31" i="8" s="1"/>
  <c r="D30" i="8"/>
  <c r="F30" i="8"/>
  <c r="H30" i="8"/>
  <c r="I32" i="8" s="1"/>
  <c r="L30" i="8"/>
  <c r="N30" i="8"/>
  <c r="O32" i="8" s="1"/>
  <c r="P30" i="8"/>
  <c r="Q32" i="8" s="1"/>
  <c r="D31" i="8"/>
  <c r="F31" i="8"/>
  <c r="H31" i="8"/>
  <c r="I33" i="8" s="1"/>
  <c r="L31" i="8"/>
  <c r="N31" i="8"/>
  <c r="O33" i="8" s="1"/>
  <c r="P31" i="8"/>
  <c r="Q33" i="8" s="1"/>
  <c r="D32" i="8"/>
  <c r="F32" i="8"/>
  <c r="H32" i="8"/>
  <c r="I34" i="8" s="1"/>
  <c r="L32" i="8"/>
  <c r="N32" i="8"/>
  <c r="O34" i="8" s="1"/>
  <c r="P32" i="8"/>
  <c r="Q34" i="8" s="1"/>
  <c r="D33" i="8"/>
  <c r="F33" i="8"/>
  <c r="H33" i="8"/>
  <c r="I35" i="8" s="1"/>
  <c r="L33" i="8"/>
  <c r="N33" i="8"/>
  <c r="O35" i="8" s="1"/>
  <c r="P33" i="8"/>
  <c r="D34" i="8"/>
  <c r="F34" i="8"/>
  <c r="H34" i="8"/>
  <c r="I36" i="8" s="1"/>
  <c r="L34" i="8"/>
  <c r="N34" i="8"/>
  <c r="O36" i="8" s="1"/>
  <c r="P34" i="8"/>
  <c r="D35" i="8"/>
  <c r="F35" i="8"/>
  <c r="H35" i="8"/>
  <c r="I37" i="8" s="1"/>
  <c r="L35" i="8"/>
  <c r="N35" i="8"/>
  <c r="O37" i="8" s="1"/>
  <c r="P35" i="8"/>
  <c r="Q37" i="8" s="1"/>
  <c r="D36" i="8"/>
  <c r="F36" i="8"/>
  <c r="H36" i="8"/>
  <c r="I38" i="8" s="1"/>
  <c r="L36" i="8"/>
  <c r="N36" i="8"/>
  <c r="O38" i="8" s="1"/>
  <c r="P36" i="8"/>
  <c r="Q38" i="8" s="1"/>
  <c r="D37" i="8"/>
  <c r="F37" i="8"/>
  <c r="H37" i="8"/>
  <c r="I39" i="8" s="1"/>
  <c r="L37" i="8"/>
  <c r="N37" i="8"/>
  <c r="O39" i="8" s="1"/>
  <c r="P37" i="8"/>
  <c r="Q39" i="8" s="1"/>
  <c r="D38" i="8"/>
  <c r="F38" i="8"/>
  <c r="H38" i="8"/>
  <c r="I40" i="8" s="1"/>
  <c r="L38" i="8"/>
  <c r="N38" i="8"/>
  <c r="P38" i="8"/>
  <c r="Q40" i="8" s="1"/>
  <c r="D39" i="8"/>
  <c r="F39" i="8"/>
  <c r="H39" i="8"/>
  <c r="L39" i="8"/>
  <c r="N39" i="8"/>
  <c r="P39" i="8"/>
  <c r="D40" i="8"/>
  <c r="F40" i="8"/>
  <c r="H40" i="8"/>
  <c r="I42" i="8" s="1"/>
  <c r="L40" i="8"/>
  <c r="N40" i="8"/>
  <c r="O42" i="8" s="1"/>
  <c r="P40" i="8"/>
  <c r="Q42" i="8" s="1"/>
  <c r="D41" i="8"/>
  <c r="F41" i="8"/>
  <c r="H41" i="8"/>
  <c r="I43" i="8" s="1"/>
  <c r="L41" i="8"/>
  <c r="N41" i="8"/>
  <c r="O43" i="8" s="1"/>
  <c r="P41" i="8"/>
  <c r="Q43" i="8" s="1"/>
  <c r="D42" i="8"/>
  <c r="F42" i="8"/>
  <c r="H42" i="8"/>
  <c r="L42" i="8"/>
  <c r="N42" i="8"/>
  <c r="P42" i="8"/>
  <c r="D43" i="8"/>
  <c r="F43" i="8"/>
  <c r="H43" i="8"/>
  <c r="I45" i="8" s="1"/>
  <c r="L43" i="8"/>
  <c r="N43" i="8"/>
  <c r="P43" i="8"/>
  <c r="Q45" i="8" s="1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C45" i="24"/>
  <c r="C14" i="24"/>
  <c r="C6" i="24"/>
  <c r="C12" i="24" s="1"/>
  <c r="P48" i="24"/>
  <c r="J45" i="24"/>
  <c r="I45" i="24"/>
  <c r="H45" i="24"/>
  <c r="G45" i="24"/>
  <c r="F45" i="24"/>
  <c r="E45" i="24"/>
  <c r="D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L15" i="24"/>
  <c r="L47" i="24" s="1"/>
  <c r="K15" i="24"/>
  <c r="K47" i="24" s="1"/>
  <c r="D15" i="24"/>
  <c r="N14" i="24"/>
  <c r="M14" i="24"/>
  <c r="L14" i="24"/>
  <c r="K14" i="24"/>
  <c r="J14" i="24"/>
  <c r="I14" i="24"/>
  <c r="H14" i="24"/>
  <c r="G14" i="24"/>
  <c r="F14" i="24"/>
  <c r="E14" i="24"/>
  <c r="D14" i="24"/>
  <c r="P13" i="24"/>
  <c r="L12" i="24"/>
  <c r="K12" i="24"/>
  <c r="J12" i="24"/>
  <c r="I12" i="24"/>
  <c r="P11" i="24"/>
  <c r="L10" i="24"/>
  <c r="J10" i="24"/>
  <c r="I10" i="24"/>
  <c r="D10" i="24"/>
  <c r="P9" i="24"/>
  <c r="P8" i="24"/>
  <c r="N6" i="24"/>
  <c r="N12" i="24" s="1"/>
  <c r="M6" i="24"/>
  <c r="M12" i="24" s="1"/>
  <c r="L6" i="24"/>
  <c r="K6" i="24"/>
  <c r="K10" i="24" s="1"/>
  <c r="J6" i="24"/>
  <c r="I6" i="24"/>
  <c r="H6" i="24"/>
  <c r="H12" i="24" s="1"/>
  <c r="G6" i="24"/>
  <c r="G12" i="24" s="1"/>
  <c r="F6" i="24"/>
  <c r="F12" i="24" s="1"/>
  <c r="E6" i="24"/>
  <c r="D6" i="24"/>
  <c r="D12" i="24" s="1"/>
  <c r="P5" i="24"/>
  <c r="P4" i="24"/>
  <c r="P48" i="18"/>
  <c r="P44" i="18"/>
  <c r="P43" i="18"/>
  <c r="P42" i="18"/>
  <c r="P41" i="18"/>
  <c r="P40" i="18"/>
  <c r="P39" i="18"/>
  <c r="P38" i="18"/>
  <c r="P37" i="18"/>
  <c r="P36" i="18"/>
  <c r="P35" i="18"/>
  <c r="P34" i="18"/>
  <c r="P33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P17" i="18"/>
  <c r="L55" i="18"/>
  <c r="D55" i="18"/>
  <c r="P13" i="18"/>
  <c r="P11" i="18"/>
  <c r="P9" i="18"/>
  <c r="N55" i="18"/>
  <c r="J55" i="18"/>
  <c r="I55" i="18"/>
  <c r="H55" i="18"/>
  <c r="G55" i="18"/>
  <c r="F55" i="18"/>
  <c r="E55" i="18"/>
  <c r="P5" i="18"/>
  <c r="P4" i="18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N45" i="1"/>
  <c r="M45" i="1"/>
  <c r="L45" i="1"/>
  <c r="K45" i="1"/>
  <c r="J45" i="1"/>
  <c r="I45" i="1"/>
  <c r="H45" i="1"/>
  <c r="G45" i="1"/>
  <c r="F45" i="1"/>
  <c r="E45" i="1"/>
  <c r="D45" i="1"/>
  <c r="N14" i="1"/>
  <c r="F14" i="1"/>
  <c r="I12" i="1"/>
  <c r="D10" i="1"/>
  <c r="M14" i="1"/>
  <c r="L14" i="1"/>
  <c r="H14" i="1"/>
  <c r="E14" i="1"/>
  <c r="D14" i="1"/>
  <c r="N6" i="1"/>
  <c r="N12" i="1" s="1"/>
  <c r="M6" i="1"/>
  <c r="M12" i="1" s="1"/>
  <c r="L6" i="1"/>
  <c r="L12" i="1" s="1"/>
  <c r="K6" i="1"/>
  <c r="K12" i="1" s="1"/>
  <c r="J6" i="1"/>
  <c r="I6" i="1"/>
  <c r="H6" i="1"/>
  <c r="H12" i="1" s="1"/>
  <c r="G6" i="1"/>
  <c r="G12" i="1" s="1"/>
  <c r="F6" i="1"/>
  <c r="F12" i="1" s="1"/>
  <c r="E12" i="1"/>
  <c r="D6" i="1"/>
  <c r="D12" i="1" s="1"/>
  <c r="D47" i="24" l="1"/>
  <c r="M10" i="24"/>
  <c r="F10" i="24"/>
  <c r="G10" i="24"/>
  <c r="H10" i="24"/>
  <c r="J45" i="27"/>
  <c r="K45" i="27"/>
  <c r="M27" i="25"/>
  <c r="F27" i="25"/>
  <c r="N27" i="25"/>
  <c r="G27" i="25"/>
  <c r="L27" i="25"/>
  <c r="E27" i="25"/>
  <c r="J27" i="25"/>
  <c r="I27" i="25"/>
  <c r="H27" i="25"/>
  <c r="D49" i="24"/>
  <c r="D52" i="24" s="1"/>
  <c r="K49" i="24"/>
  <c r="K52" i="24" s="1"/>
  <c r="J15" i="24"/>
  <c r="I15" i="24"/>
  <c r="H15" i="24"/>
  <c r="G15" i="24"/>
  <c r="N10" i="24"/>
  <c r="M10" i="1"/>
  <c r="L10" i="1"/>
  <c r="K10" i="1"/>
  <c r="K27" i="25"/>
  <c r="E15" i="24"/>
  <c r="E12" i="24"/>
  <c r="E10" i="24"/>
  <c r="L49" i="24"/>
  <c r="L52" i="24" s="1"/>
  <c r="M15" i="24"/>
  <c r="N15" i="24"/>
  <c r="P6" i="24"/>
  <c r="Q6" i="24" s="1"/>
  <c r="F15" i="24"/>
  <c r="D27" i="25"/>
  <c r="C27" i="25"/>
  <c r="C15" i="24"/>
  <c r="C10" i="24"/>
  <c r="P14" i="24"/>
  <c r="P45" i="24"/>
  <c r="P45" i="18"/>
  <c r="Q45" i="18" s="1"/>
  <c r="P6" i="18"/>
  <c r="P12" i="18" s="1"/>
  <c r="Q5" i="18"/>
  <c r="Q4" i="18"/>
  <c r="P8" i="18"/>
  <c r="D15" i="1"/>
  <c r="D47" i="1" s="1"/>
  <c r="D49" i="1" s="1"/>
  <c r="L15" i="1"/>
  <c r="L47" i="1" s="1"/>
  <c r="L49" i="1" s="1"/>
  <c r="L52" i="1" s="1"/>
  <c r="E15" i="1"/>
  <c r="E47" i="1" s="1"/>
  <c r="E49" i="1" s="1"/>
  <c r="F4" i="7" s="1"/>
  <c r="F6" i="7" s="1"/>
  <c r="F19" i="7" s="1"/>
  <c r="M15" i="1"/>
  <c r="M47" i="1" s="1"/>
  <c r="M49" i="1" s="1"/>
  <c r="F15" i="1"/>
  <c r="F47" i="1" s="1"/>
  <c r="F49" i="1" s="1"/>
  <c r="N15" i="1"/>
  <c r="N47" i="1" s="1"/>
  <c r="N49" i="1" s="1"/>
  <c r="N10" i="1"/>
  <c r="H15" i="1"/>
  <c r="H47" i="1" s="1"/>
  <c r="H49" i="1" s="1"/>
  <c r="H52" i="1" s="1"/>
  <c r="E10" i="1"/>
  <c r="G10" i="1"/>
  <c r="I10" i="1"/>
  <c r="F10" i="1"/>
  <c r="J10" i="1"/>
  <c r="G14" i="1"/>
  <c r="G15" i="1" s="1"/>
  <c r="G47" i="1" s="1"/>
  <c r="G49" i="1" s="1"/>
  <c r="G52" i="1" s="1"/>
  <c r="H10" i="1"/>
  <c r="J14" i="1"/>
  <c r="J15" i="1" s="1"/>
  <c r="J47" i="1" s="1"/>
  <c r="J49" i="1" s="1"/>
  <c r="J52" i="1" s="1"/>
  <c r="K14" i="1"/>
  <c r="K15" i="1" s="1"/>
  <c r="K47" i="1" s="1"/>
  <c r="K49" i="1" s="1"/>
  <c r="J12" i="1"/>
  <c r="I14" i="1"/>
  <c r="I15" i="1" s="1"/>
  <c r="I47" i="1" s="1"/>
  <c r="I49" i="1" s="1"/>
  <c r="I52" i="1" s="1"/>
  <c r="C14" i="1"/>
  <c r="L11" i="8"/>
  <c r="E47" i="24" l="1"/>
  <c r="E49" i="24" s="1"/>
  <c r="E52" i="24" s="1"/>
  <c r="C47" i="24"/>
  <c r="C49" i="24" s="1"/>
  <c r="I47" i="24"/>
  <c r="I49" i="24" s="1"/>
  <c r="I52" i="24" s="1"/>
  <c r="G47" i="24"/>
  <c r="G49" i="24" s="1"/>
  <c r="G52" i="24" s="1"/>
  <c r="H47" i="24"/>
  <c r="H49" i="24" s="1"/>
  <c r="H52" i="24" s="1"/>
  <c r="F47" i="24"/>
  <c r="M47" i="24"/>
  <c r="M49" i="24" s="1"/>
  <c r="M52" i="24" s="1"/>
  <c r="J47" i="24"/>
  <c r="J49" i="24" s="1"/>
  <c r="J52" i="24" s="1"/>
  <c r="N47" i="24"/>
  <c r="N49" i="24" s="1"/>
  <c r="N52" i="24" s="1"/>
  <c r="D52" i="1"/>
  <c r="E4" i="7"/>
  <c r="E6" i="7" s="1"/>
  <c r="E19" i="7" s="1"/>
  <c r="Q4" i="24"/>
  <c r="M52" i="1"/>
  <c r="N4" i="7"/>
  <c r="K52" i="1"/>
  <c r="L4" i="7"/>
  <c r="Q6" i="18"/>
  <c r="N52" i="1"/>
  <c r="O4" i="7"/>
  <c r="F52" i="1"/>
  <c r="Q14" i="24"/>
  <c r="P10" i="24"/>
  <c r="P15" i="24"/>
  <c r="Q15" i="24" s="1"/>
  <c r="Q5" i="24"/>
  <c r="Q45" i="24"/>
  <c r="P12" i="24"/>
  <c r="E52" i="1"/>
  <c r="P15" i="18"/>
  <c r="Q15" i="18" s="1"/>
  <c r="P14" i="18"/>
  <c r="Q14" i="18" s="1"/>
  <c r="P10" i="18"/>
  <c r="C45" i="1"/>
  <c r="P47" i="24" l="1"/>
  <c r="Q47" i="24" s="1"/>
  <c r="C52" i="24"/>
  <c r="C55" i="24" s="1"/>
  <c r="F49" i="24"/>
  <c r="F52" i="24" s="1"/>
  <c r="P52" i="24" s="1"/>
  <c r="L34" i="27"/>
  <c r="L44" i="27" s="1"/>
  <c r="L45" i="27" s="1"/>
  <c r="P47" i="18"/>
  <c r="Q47" i="18" s="1"/>
  <c r="Q52" i="24" l="1"/>
  <c r="P55" i="24"/>
  <c r="P49" i="24"/>
  <c r="Q49" i="24" s="1"/>
  <c r="D55" i="24"/>
  <c r="C32" i="25"/>
  <c r="C34" i="25" s="1"/>
  <c r="C44" i="25" s="1"/>
  <c r="C45" i="25" s="1"/>
  <c r="M34" i="27"/>
  <c r="M44" i="27" s="1"/>
  <c r="M45" i="27" s="1"/>
  <c r="P49" i="18"/>
  <c r="Q49" i="18" s="1"/>
  <c r="N40" i="2"/>
  <c r="N9" i="2"/>
  <c r="N21" i="7" s="1"/>
  <c r="N16" i="2"/>
  <c r="N25" i="2"/>
  <c r="L10" i="8"/>
  <c r="L16" i="8"/>
  <c r="L9" i="8"/>
  <c r="P44" i="1"/>
  <c r="C6" i="1"/>
  <c r="L48" i="8"/>
  <c r="C25" i="2"/>
  <c r="G29" i="9"/>
  <c r="F40" i="2"/>
  <c r="G40" i="2"/>
  <c r="H40" i="2"/>
  <c r="I40" i="2"/>
  <c r="J40" i="2"/>
  <c r="K40" i="2"/>
  <c r="L40" i="2"/>
  <c r="M40" i="2"/>
  <c r="O40" i="2"/>
  <c r="E40" i="2"/>
  <c r="E27" i="7" s="1"/>
  <c r="C34" i="2"/>
  <c r="C44" i="2" s="1"/>
  <c r="C40" i="2"/>
  <c r="C9" i="2"/>
  <c r="C16" i="2"/>
  <c r="H7" i="8"/>
  <c r="C5" i="17"/>
  <c r="C7" i="17"/>
  <c r="B220" i="12"/>
  <c r="B221" i="12"/>
  <c r="B222" i="12"/>
  <c r="D16" i="8"/>
  <c r="D48" i="8"/>
  <c r="M9" i="7"/>
  <c r="M9" i="2"/>
  <c r="M23" i="7"/>
  <c r="M24" i="7"/>
  <c r="M26" i="7"/>
  <c r="M27" i="7"/>
  <c r="L9" i="2"/>
  <c r="M30" i="7"/>
  <c r="M31" i="7"/>
  <c r="B217" i="12"/>
  <c r="B218" i="12"/>
  <c r="B219" i="12"/>
  <c r="B216" i="12"/>
  <c r="B215" i="12"/>
  <c r="B214" i="12"/>
  <c r="B211" i="12"/>
  <c r="B212" i="12"/>
  <c r="B213" i="12"/>
  <c r="A18" i="17"/>
  <c r="A19" i="17"/>
  <c r="A20" i="17"/>
  <c r="A21" i="17"/>
  <c r="A22" i="17"/>
  <c r="A23" i="17"/>
  <c r="A24" i="17"/>
  <c r="A25" i="17"/>
  <c r="A26" i="17"/>
  <c r="A27" i="17"/>
  <c r="A28" i="17"/>
  <c r="B210" i="12"/>
  <c r="B209" i="12"/>
  <c r="B208" i="12"/>
  <c r="B207" i="12"/>
  <c r="B206" i="12"/>
  <c r="B205" i="12"/>
  <c r="B202" i="12"/>
  <c r="B203" i="12"/>
  <c r="B204" i="12"/>
  <c r="B199" i="12"/>
  <c r="B200" i="12"/>
  <c r="B201" i="12"/>
  <c r="A6" i="17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B198" i="12"/>
  <c r="B196" i="12"/>
  <c r="B197" i="12"/>
  <c r="B195" i="12"/>
  <c r="B194" i="12"/>
  <c r="B193" i="12"/>
  <c r="B192" i="12"/>
  <c r="B191" i="12"/>
  <c r="H16" i="17"/>
  <c r="H15" i="17"/>
  <c r="H14" i="17"/>
  <c r="H13" i="17"/>
  <c r="H12" i="17"/>
  <c r="H11" i="17"/>
  <c r="H10" i="17"/>
  <c r="H9" i="17"/>
  <c r="H8" i="17"/>
  <c r="H7" i="17"/>
  <c r="H6" i="17"/>
  <c r="H5" i="17"/>
  <c r="G16" i="17"/>
  <c r="G15" i="17"/>
  <c r="G14" i="17"/>
  <c r="G13" i="17"/>
  <c r="G12" i="17"/>
  <c r="G11" i="17"/>
  <c r="G10" i="17"/>
  <c r="G9" i="17"/>
  <c r="G7" i="17"/>
  <c r="G8" i="17"/>
  <c r="G6" i="17"/>
  <c r="G5" i="17"/>
  <c r="F16" i="17"/>
  <c r="F15" i="17"/>
  <c r="F14" i="17"/>
  <c r="F13" i="17"/>
  <c r="F12" i="17"/>
  <c r="F11" i="17"/>
  <c r="F10" i="17"/>
  <c r="F9" i="17"/>
  <c r="F8" i="17"/>
  <c r="F7" i="17"/>
  <c r="F6" i="17"/>
  <c r="F5" i="17"/>
  <c r="E10" i="17"/>
  <c r="E9" i="17"/>
  <c r="E8" i="17"/>
  <c r="E7" i="17"/>
  <c r="E6" i="17"/>
  <c r="E5" i="17"/>
  <c r="D5" i="17"/>
  <c r="D10" i="17"/>
  <c r="D9" i="17"/>
  <c r="D8" i="17"/>
  <c r="D7" i="17"/>
  <c r="D6" i="17"/>
  <c r="C14" i="17"/>
  <c r="C9" i="17"/>
  <c r="B16" i="17"/>
  <c r="B14" i="17"/>
  <c r="B12" i="17"/>
  <c r="B11" i="17"/>
  <c r="B10" i="17"/>
  <c r="B9" i="17"/>
  <c r="B8" i="17"/>
  <c r="B7" i="17"/>
  <c r="B6" i="17"/>
  <c r="B5" i="17"/>
  <c r="B190" i="12"/>
  <c r="B187" i="12"/>
  <c r="B188" i="12"/>
  <c r="B189" i="12"/>
  <c r="B186" i="12"/>
  <c r="B185" i="12"/>
  <c r="B184" i="12"/>
  <c r="B183" i="12"/>
  <c r="B182" i="12"/>
  <c r="B181" i="12"/>
  <c r="B178" i="12"/>
  <c r="B179" i="12"/>
  <c r="B180" i="12"/>
  <c r="E1" i="9"/>
  <c r="G5" i="9"/>
  <c r="G6" i="9"/>
  <c r="G10" i="9"/>
  <c r="G13" i="9"/>
  <c r="G14" i="9"/>
  <c r="G32" i="9"/>
  <c r="G33" i="9"/>
  <c r="G34" i="9"/>
  <c r="G28" i="9"/>
  <c r="G27" i="9"/>
  <c r="B177" i="12"/>
  <c r="B176" i="12"/>
  <c r="B175" i="12"/>
  <c r="B174" i="12"/>
  <c r="C162" i="12"/>
  <c r="B173" i="12" s="1"/>
  <c r="C161" i="12"/>
  <c r="B172" i="12" s="1"/>
  <c r="C160" i="12"/>
  <c r="B171" i="12" s="1"/>
  <c r="P4" i="1"/>
  <c r="P5" i="1"/>
  <c r="C155" i="12"/>
  <c r="B166" i="12" s="1"/>
  <c r="C156" i="12"/>
  <c r="C157" i="12"/>
  <c r="C158" i="12"/>
  <c r="B169" i="12" s="1"/>
  <c r="C159" i="12"/>
  <c r="B167" i="12"/>
  <c r="C154" i="12"/>
  <c r="B165" i="12" s="1"/>
  <c r="C153" i="12"/>
  <c r="B164" i="12" s="1"/>
  <c r="C152" i="12"/>
  <c r="B163" i="12" s="1"/>
  <c r="C151" i="12"/>
  <c r="B162" i="12" s="1"/>
  <c r="C150" i="12"/>
  <c r="B161" i="12" s="1"/>
  <c r="C149" i="12"/>
  <c r="B160" i="12" s="1"/>
  <c r="C148" i="12"/>
  <c r="B159" i="12" s="1"/>
  <c r="C147" i="12"/>
  <c r="B158" i="12" s="1"/>
  <c r="C146" i="12"/>
  <c r="B157" i="12" s="1"/>
  <c r="C145" i="12"/>
  <c r="B156" i="12" s="1"/>
  <c r="C144" i="12"/>
  <c r="B155" i="12" s="1"/>
  <c r="C143" i="12"/>
  <c r="B154" i="12" s="1"/>
  <c r="C142" i="12"/>
  <c r="B153" i="12" s="1"/>
  <c r="C141" i="12"/>
  <c r="B152" i="12" s="1"/>
  <c r="E1" i="10"/>
  <c r="C140" i="12"/>
  <c r="B151" i="12" s="1"/>
  <c r="L9" i="7"/>
  <c r="O9" i="7"/>
  <c r="L10" i="7"/>
  <c r="O10" i="7"/>
  <c r="L12" i="7"/>
  <c r="O12" i="7"/>
  <c r="D9" i="2"/>
  <c r="E9" i="2"/>
  <c r="E21" i="7" s="1"/>
  <c r="F9" i="2"/>
  <c r="G9" i="2"/>
  <c r="H9" i="2"/>
  <c r="I9" i="2"/>
  <c r="I25" i="2"/>
  <c r="J9" i="2"/>
  <c r="K9" i="2"/>
  <c r="O9" i="2"/>
  <c r="F23" i="7"/>
  <c r="H23" i="7"/>
  <c r="I23" i="7"/>
  <c r="J23" i="7"/>
  <c r="K23" i="7"/>
  <c r="L15" i="7"/>
  <c r="N23" i="7"/>
  <c r="O23" i="7"/>
  <c r="D24" i="7"/>
  <c r="F24" i="7"/>
  <c r="H24" i="7"/>
  <c r="I24" i="7"/>
  <c r="J24" i="7"/>
  <c r="K24" i="7"/>
  <c r="L24" i="7"/>
  <c r="N24" i="7"/>
  <c r="O24" i="7"/>
  <c r="I26" i="7"/>
  <c r="H26" i="7"/>
  <c r="J26" i="7"/>
  <c r="K26" i="7"/>
  <c r="L26" i="7"/>
  <c r="N26" i="7"/>
  <c r="O26" i="7"/>
  <c r="I27" i="7"/>
  <c r="F27" i="7"/>
  <c r="H27" i="7"/>
  <c r="J27" i="7"/>
  <c r="K27" i="7"/>
  <c r="L27" i="7"/>
  <c r="N27" i="7"/>
  <c r="O27" i="7"/>
  <c r="D40" i="2"/>
  <c r="C139" i="12"/>
  <c r="B150" i="12" s="1"/>
  <c r="C138" i="12"/>
  <c r="B149" i="12" s="1"/>
  <c r="C137" i="12"/>
  <c r="B148" i="12" s="1"/>
  <c r="L30" i="7"/>
  <c r="O30" i="7"/>
  <c r="O31" i="7"/>
  <c r="I30" i="7"/>
  <c r="I31" i="7"/>
  <c r="D30" i="7"/>
  <c r="E30" i="10" s="1"/>
  <c r="F30" i="7"/>
  <c r="G30" i="7"/>
  <c r="G31" i="7"/>
  <c r="H30" i="7"/>
  <c r="J30" i="7"/>
  <c r="K30" i="7"/>
  <c r="C136" i="12"/>
  <c r="B147" i="12"/>
  <c r="C135" i="12"/>
  <c r="B146" i="12" s="1"/>
  <c r="H48" i="8"/>
  <c r="I50" i="8" s="1"/>
  <c r="H16" i="8"/>
  <c r="H11" i="8"/>
  <c r="H10" i="8"/>
  <c r="H9" i="8"/>
  <c r="H6" i="8"/>
  <c r="H5" i="8"/>
  <c r="C134" i="12"/>
  <c r="B145" i="12" s="1"/>
  <c r="C133" i="12"/>
  <c r="B144" i="12" s="1"/>
  <c r="C132" i="12"/>
  <c r="B143" i="12"/>
  <c r="C131" i="12"/>
  <c r="B142" i="12" s="1"/>
  <c r="C130" i="12"/>
  <c r="B141" i="12"/>
  <c r="C129" i="12"/>
  <c r="B140" i="12" s="1"/>
  <c r="A17" i="17"/>
  <c r="D10" i="8"/>
  <c r="C128" i="12"/>
  <c r="B139" i="12"/>
  <c r="D3" i="25"/>
  <c r="C3" i="25"/>
  <c r="D3" i="2"/>
  <c r="C3" i="2" s="1"/>
  <c r="G3" i="9" s="1"/>
  <c r="D16" i="2"/>
  <c r="D25" i="2"/>
  <c r="D31" i="7"/>
  <c r="E31" i="7"/>
  <c r="F31" i="7"/>
  <c r="H31" i="7"/>
  <c r="J31" i="7"/>
  <c r="K31" i="7"/>
  <c r="L31" i="7"/>
  <c r="E25" i="2"/>
  <c r="E16" i="2"/>
  <c r="F25" i="2"/>
  <c r="F16" i="2"/>
  <c r="F19" i="17"/>
  <c r="G25" i="2"/>
  <c r="G16" i="2"/>
  <c r="F20" i="17"/>
  <c r="H25" i="2"/>
  <c r="H16" i="2"/>
  <c r="F21" i="17"/>
  <c r="B17" i="17"/>
  <c r="B22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B23" i="17"/>
  <c r="B26" i="17"/>
  <c r="B18" i="17"/>
  <c r="B19" i="17"/>
  <c r="B20" i="17"/>
  <c r="B21" i="17"/>
  <c r="B24" i="17"/>
  <c r="B25" i="17"/>
  <c r="C26" i="17"/>
  <c r="C17" i="17"/>
  <c r="C18" i="17"/>
  <c r="C19" i="17"/>
  <c r="C20" i="17"/>
  <c r="C21" i="17"/>
  <c r="C22" i="17"/>
  <c r="C23" i="17"/>
  <c r="C24" i="17"/>
  <c r="C25" i="17"/>
  <c r="M25" i="2"/>
  <c r="M16" i="2"/>
  <c r="I16" i="2"/>
  <c r="F22" i="17"/>
  <c r="J25" i="2"/>
  <c r="J16" i="2"/>
  <c r="K25" i="2"/>
  <c r="K16" i="2"/>
  <c r="L25" i="2"/>
  <c r="L16" i="2"/>
  <c r="B27" i="17"/>
  <c r="D17" i="17"/>
  <c r="D19" i="17"/>
  <c r="D21" i="17"/>
  <c r="H19" i="17"/>
  <c r="H21" i="17"/>
  <c r="H25" i="17"/>
  <c r="H17" i="17"/>
  <c r="H18" i="17"/>
  <c r="H20" i="17"/>
  <c r="H22" i="17"/>
  <c r="H23" i="17"/>
  <c r="H24" i="17"/>
  <c r="H26" i="17"/>
  <c r="G17" i="17"/>
  <c r="G19" i="17"/>
  <c r="G21" i="17"/>
  <c r="G26" i="17"/>
  <c r="G18" i="17"/>
  <c r="G20" i="17"/>
  <c r="G22" i="17"/>
  <c r="G23" i="17"/>
  <c r="G24" i="17"/>
  <c r="G25" i="17"/>
  <c r="C27" i="17"/>
  <c r="H27" i="17"/>
  <c r="G27" i="17"/>
  <c r="G28" i="17"/>
  <c r="H28" i="17"/>
  <c r="O25" i="2"/>
  <c r="O16" i="2"/>
  <c r="K25" i="17"/>
  <c r="K26" i="17"/>
  <c r="K27" i="17"/>
  <c r="K28" i="17"/>
  <c r="K18" i="17"/>
  <c r="K19" i="17"/>
  <c r="K20" i="17"/>
  <c r="K21" i="17"/>
  <c r="K22" i="17"/>
  <c r="K23" i="17"/>
  <c r="K24" i="17"/>
  <c r="K17" i="17"/>
  <c r="E3" i="7"/>
  <c r="P22" i="7"/>
  <c r="D3" i="7"/>
  <c r="P8" i="1"/>
  <c r="P9" i="1"/>
  <c r="P11" i="1"/>
  <c r="P13" i="1"/>
  <c r="P17" i="1"/>
  <c r="P18" i="1"/>
  <c r="P48" i="1"/>
  <c r="F16" i="8"/>
  <c r="F10" i="8"/>
  <c r="F9" i="8"/>
  <c r="P9" i="8"/>
  <c r="P10" i="8"/>
  <c r="P16" i="8"/>
  <c r="P48" i="8"/>
  <c r="Q50" i="8" s="1"/>
  <c r="N9" i="8"/>
  <c r="N10" i="8"/>
  <c r="N16" i="8"/>
  <c r="F11" i="8"/>
  <c r="F6" i="8"/>
  <c r="F5" i="8"/>
  <c r="D6" i="8"/>
  <c r="P11" i="8"/>
  <c r="Q13" i="8" s="1"/>
  <c r="N6" i="8"/>
  <c r="N5" i="8"/>
  <c r="P6" i="8"/>
  <c r="P5" i="8"/>
  <c r="L5" i="8"/>
  <c r="L6" i="8"/>
  <c r="C127" i="12"/>
  <c r="B138" i="12" s="1"/>
  <c r="C126" i="12"/>
  <c r="C125" i="12"/>
  <c r="B136" i="12"/>
  <c r="C124" i="12"/>
  <c r="C122" i="12"/>
  <c r="C121" i="12"/>
  <c r="C120" i="12"/>
  <c r="C118" i="12"/>
  <c r="C117" i="12"/>
  <c r="C116" i="12"/>
  <c r="B127" i="12"/>
  <c r="C115" i="12"/>
  <c r="B126" i="12"/>
  <c r="C114" i="12"/>
  <c r="C113" i="12"/>
  <c r="C112" i="12"/>
  <c r="C111" i="12"/>
  <c r="C110" i="12"/>
  <c r="C108" i="12"/>
  <c r="C109" i="12"/>
  <c r="C106" i="12"/>
  <c r="B116" i="12" s="1"/>
  <c r="C107" i="12"/>
  <c r="B118" i="12" s="1"/>
  <c r="C104" i="12"/>
  <c r="B115" i="12" s="1"/>
  <c r="C103" i="12"/>
  <c r="B114" i="12" s="1"/>
  <c r="C102" i="12"/>
  <c r="B113" i="12" s="1"/>
  <c r="C101" i="12"/>
  <c r="B112" i="12" s="1"/>
  <c r="C100" i="12"/>
  <c r="B111" i="12" s="1"/>
  <c r="C98" i="12"/>
  <c r="B101" i="12" s="1"/>
  <c r="C99" i="12"/>
  <c r="B110" i="12" s="1"/>
  <c r="B98" i="12"/>
  <c r="B97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C58" i="12"/>
  <c r="B59" i="12" s="1"/>
  <c r="C59" i="12"/>
  <c r="C60" i="12"/>
  <c r="B71" i="12" s="1"/>
  <c r="C61" i="12"/>
  <c r="C64" i="12"/>
  <c r="B73" i="12"/>
  <c r="C65" i="12"/>
  <c r="C66" i="12"/>
  <c r="B77" i="12" s="1"/>
  <c r="C69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E21" i="17"/>
  <c r="B105" i="12"/>
  <c r="B117" i="12"/>
  <c r="B135" i="12"/>
  <c r="B137" i="12"/>
  <c r="B108" i="12"/>
  <c r="B104" i="12"/>
  <c r="F28" i="17"/>
  <c r="F17" i="17"/>
  <c r="F18" i="17"/>
  <c r="F23" i="17"/>
  <c r="F24" i="17"/>
  <c r="F25" i="17"/>
  <c r="F26" i="17"/>
  <c r="F27" i="17"/>
  <c r="B28" i="17"/>
  <c r="C28" i="17"/>
  <c r="E3" i="25"/>
  <c r="D22" i="17"/>
  <c r="F3" i="25"/>
  <c r="D23" i="17"/>
  <c r="D18" i="17"/>
  <c r="E23" i="17"/>
  <c r="E22" i="17"/>
  <c r="C119" i="12"/>
  <c r="B130" i="12" s="1"/>
  <c r="B119" i="12"/>
  <c r="C123" i="12"/>
  <c r="B134" i="12"/>
  <c r="B168" i="12"/>
  <c r="B133" i="12"/>
  <c r="D20" i="17"/>
  <c r="E18" i="17"/>
  <c r="B128" i="12"/>
  <c r="B120" i="12"/>
  <c r="B121" i="12"/>
  <c r="E26" i="17"/>
  <c r="E17" i="17"/>
  <c r="E19" i="17"/>
  <c r="E20" i="17"/>
  <c r="E24" i="17"/>
  <c r="E25" i="17"/>
  <c r="D26" i="17"/>
  <c r="D24" i="17"/>
  <c r="D25" i="17"/>
  <c r="D28" i="17"/>
  <c r="D27" i="17"/>
  <c r="E27" i="17"/>
  <c r="E28" i="17"/>
  <c r="B132" i="12"/>
  <c r="B124" i="12"/>
  <c r="B125" i="12"/>
  <c r="B129" i="12"/>
  <c r="B123" i="12"/>
  <c r="B122" i="12"/>
  <c r="B131" i="12"/>
  <c r="G3" i="25"/>
  <c r="B170" i="12"/>
  <c r="H3" i="25"/>
  <c r="I3" i="25"/>
  <c r="J3" i="25"/>
  <c r="K3" i="25"/>
  <c r="L3" i="25"/>
  <c r="N3" i="25"/>
  <c r="B1" i="25" s="1"/>
  <c r="M3" i="25"/>
  <c r="C16" i="17"/>
  <c r="E14" i="17"/>
  <c r="D14" i="17"/>
  <c r="B74" i="12"/>
  <c r="B72" i="12"/>
  <c r="B109" i="12"/>
  <c r="H14" i="8"/>
  <c r="C11" i="17"/>
  <c r="D11" i="17"/>
  <c r="E11" i="17"/>
  <c r="H4" i="8"/>
  <c r="P7" i="8"/>
  <c r="N7" i="8"/>
  <c r="O40" i="8" s="1"/>
  <c r="C10" i="17"/>
  <c r="C8" i="17"/>
  <c r="C6" i="17"/>
  <c r="E55" i="24" l="1"/>
  <c r="D32" i="25"/>
  <c r="D34" i="25" s="1"/>
  <c r="D44" i="25" s="1"/>
  <c r="D45" i="25" s="1"/>
  <c r="C12" i="1"/>
  <c r="C10" i="1"/>
  <c r="D38" i="9"/>
  <c r="D32" i="9"/>
  <c r="I13" i="8"/>
  <c r="F33" i="9"/>
  <c r="F19" i="9"/>
  <c r="F6" i="9"/>
  <c r="F28" i="9"/>
  <c r="F11" i="9"/>
  <c r="F27" i="9"/>
  <c r="F38" i="9"/>
  <c r="F14" i="9"/>
  <c r="F18" i="9"/>
  <c r="F32" i="9"/>
  <c r="F21" i="9"/>
  <c r="F5" i="9"/>
  <c r="F29" i="9"/>
  <c r="F12" i="9"/>
  <c r="F20" i="9"/>
  <c r="F22" i="9"/>
  <c r="F34" i="9"/>
  <c r="F17" i="9"/>
  <c r="F13" i="9"/>
  <c r="F10" i="9"/>
  <c r="G8" i="9"/>
  <c r="O7" i="8"/>
  <c r="O20" i="8"/>
  <c r="D22" i="9"/>
  <c r="D10" i="9"/>
  <c r="D16" i="10"/>
  <c r="D14" i="10"/>
  <c r="D15" i="10"/>
  <c r="E14" i="10"/>
  <c r="E16" i="10"/>
  <c r="O21" i="7"/>
  <c r="I18" i="8"/>
  <c r="N34" i="27"/>
  <c r="N44" i="27" s="1"/>
  <c r="N45" i="27" s="1"/>
  <c r="I16" i="8"/>
  <c r="I11" i="8"/>
  <c r="Q18" i="8"/>
  <c r="Q41" i="8"/>
  <c r="Q19" i="8"/>
  <c r="Q21" i="8"/>
  <c r="Q36" i="8"/>
  <c r="Q35" i="8"/>
  <c r="Q22" i="8"/>
  <c r="Q24" i="8"/>
  <c r="Q11" i="8"/>
  <c r="I22" i="8"/>
  <c r="I24" i="8"/>
  <c r="I41" i="8"/>
  <c r="I21" i="8"/>
  <c r="I19" i="8"/>
  <c r="P15" i="7"/>
  <c r="E15" i="10"/>
  <c r="D19" i="9"/>
  <c r="D11" i="10"/>
  <c r="E11" i="10"/>
  <c r="G21" i="7"/>
  <c r="G15" i="9"/>
  <c r="D13" i="10"/>
  <c r="Q9" i="8"/>
  <c r="O48" i="8"/>
  <c r="O11" i="8"/>
  <c r="O10" i="8"/>
  <c r="O9" i="8"/>
  <c r="O41" i="8"/>
  <c r="O29" i="8"/>
  <c r="O22" i="8"/>
  <c r="O21" i="8"/>
  <c r="O30" i="8"/>
  <c r="O23" i="8"/>
  <c r="O19" i="8"/>
  <c r="O24" i="8"/>
  <c r="O18" i="8"/>
  <c r="I9" i="8"/>
  <c r="D21" i="9"/>
  <c r="D20" i="9"/>
  <c r="D18" i="9"/>
  <c r="D17" i="9"/>
  <c r="P13" i="7"/>
  <c r="D11" i="9"/>
  <c r="D12" i="9"/>
  <c r="D13" i="9"/>
  <c r="D14" i="9"/>
  <c r="G23" i="9"/>
  <c r="P12" i="8"/>
  <c r="Q12" i="8" s="1"/>
  <c r="N12" i="8"/>
  <c r="N14" i="8" s="1"/>
  <c r="O16" i="8" s="1"/>
  <c r="L12" i="8"/>
  <c r="C55" i="18"/>
  <c r="P52" i="18"/>
  <c r="P45" i="1"/>
  <c r="E3" i="2"/>
  <c r="P14" i="1"/>
  <c r="D12" i="8"/>
  <c r="F7" i="8"/>
  <c r="G11" i="8" s="1"/>
  <c r="M21" i="7"/>
  <c r="M27" i="2"/>
  <c r="M4" i="7"/>
  <c r="M6" i="7" s="1"/>
  <c r="M19" i="7" s="1"/>
  <c r="I27" i="2"/>
  <c r="K21" i="7"/>
  <c r="L27" i="2"/>
  <c r="L6" i="7"/>
  <c r="L19" i="7" s="1"/>
  <c r="I21" i="7"/>
  <c r="F2" i="9"/>
  <c r="E38" i="9" s="1"/>
  <c r="D5" i="9"/>
  <c r="H21" i="7"/>
  <c r="H27" i="2"/>
  <c r="C15" i="1"/>
  <c r="C27" i="2"/>
  <c r="G30" i="9"/>
  <c r="G40" i="9" s="1"/>
  <c r="D7" i="8"/>
  <c r="F27" i="2"/>
  <c r="P6" i="1"/>
  <c r="E26" i="10"/>
  <c r="D28" i="9"/>
  <c r="D33" i="9"/>
  <c r="E13" i="10"/>
  <c r="D27" i="9"/>
  <c r="O6" i="7"/>
  <c r="D34" i="9"/>
  <c r="E25" i="10"/>
  <c r="D6" i="9"/>
  <c r="G36" i="9"/>
  <c r="D27" i="2"/>
  <c r="G27" i="2"/>
  <c r="N27" i="2"/>
  <c r="D33" i="7"/>
  <c r="J27" i="2"/>
  <c r="N33" i="7"/>
  <c r="J33" i="7"/>
  <c r="M33" i="7"/>
  <c r="P30" i="7"/>
  <c r="G33" i="7"/>
  <c r="L33" i="7"/>
  <c r="F33" i="7"/>
  <c r="E33" i="7"/>
  <c r="F3" i="2"/>
  <c r="F3" i="7"/>
  <c r="E6" i="10"/>
  <c r="H33" i="7"/>
  <c r="O33" i="7"/>
  <c r="P9" i="7"/>
  <c r="D31" i="10"/>
  <c r="E31" i="10" s="1"/>
  <c r="E32" i="10" s="1"/>
  <c r="E24" i="10"/>
  <c r="P26" i="7"/>
  <c r="D24" i="10"/>
  <c r="J21" i="7"/>
  <c r="E23" i="10"/>
  <c r="D9" i="10"/>
  <c r="E12" i="10"/>
  <c r="E9" i="10"/>
  <c r="E22" i="10"/>
  <c r="D22" i="10"/>
  <c r="P27" i="7"/>
  <c r="L21" i="7"/>
  <c r="D6" i="10"/>
  <c r="P17" i="7"/>
  <c r="D26" i="10"/>
  <c r="D12" i="10"/>
  <c r="P12" i="7"/>
  <c r="E10" i="10"/>
  <c r="K33" i="7"/>
  <c r="D30" i="10"/>
  <c r="D25" i="10"/>
  <c r="D10" i="10"/>
  <c r="D17" i="10"/>
  <c r="P23" i="7"/>
  <c r="I33" i="7"/>
  <c r="D23" i="10"/>
  <c r="P31" i="7"/>
  <c r="P24" i="7"/>
  <c r="P25" i="7"/>
  <c r="P10" i="7"/>
  <c r="D12" i="17"/>
  <c r="N6" i="7"/>
  <c r="E12" i="17"/>
  <c r="D16" i="17"/>
  <c r="E16" i="17"/>
  <c r="B70" i="12"/>
  <c r="L7" i="8"/>
  <c r="C12" i="17"/>
  <c r="B64" i="12"/>
  <c r="B58" i="12"/>
  <c r="B68" i="12"/>
  <c r="B63" i="12"/>
  <c r="B66" i="12"/>
  <c r="B61" i="12"/>
  <c r="B65" i="12"/>
  <c r="B60" i="12"/>
  <c r="B67" i="12"/>
  <c r="E27" i="2"/>
  <c r="F21" i="7"/>
  <c r="P5" i="7"/>
  <c r="B62" i="12"/>
  <c r="B69" i="12"/>
  <c r="B15" i="17"/>
  <c r="B107" i="12"/>
  <c r="B103" i="12"/>
  <c r="B75" i="12"/>
  <c r="B100" i="12"/>
  <c r="B76" i="12"/>
  <c r="K27" i="2"/>
  <c r="D21" i="7"/>
  <c r="E17" i="10"/>
  <c r="F44" i="8"/>
  <c r="B13" i="17"/>
  <c r="B102" i="12"/>
  <c r="B99" i="12"/>
  <c r="B106" i="12"/>
  <c r="P44" i="8"/>
  <c r="O27" i="2"/>
  <c r="H12" i="8"/>
  <c r="I14" i="8" s="1"/>
  <c r="D44" i="8"/>
  <c r="N44" i="8"/>
  <c r="H44" i="8"/>
  <c r="I44" i="8" s="1"/>
  <c r="F12" i="8"/>
  <c r="L44" i="8"/>
  <c r="F55" i="24" l="1"/>
  <c r="E32" i="25"/>
  <c r="E34" i="25" s="1"/>
  <c r="E44" i="25" s="1"/>
  <c r="E45" i="25" s="1"/>
  <c r="Q52" i="18"/>
  <c r="P55" i="18"/>
  <c r="F8" i="9"/>
  <c r="D8" i="9"/>
  <c r="E19" i="9"/>
  <c r="E22" i="9"/>
  <c r="O34" i="27"/>
  <c r="I12" i="8"/>
  <c r="Q44" i="8"/>
  <c r="O19" i="7"/>
  <c r="O28" i="7" s="1"/>
  <c r="N19" i="7"/>
  <c r="N28" i="7" s="1"/>
  <c r="O12" i="8"/>
  <c r="P13" i="8"/>
  <c r="Q15" i="8" s="1"/>
  <c r="O44" i="8"/>
  <c r="O14" i="8"/>
  <c r="E48" i="8"/>
  <c r="E7" i="8"/>
  <c r="H46" i="8"/>
  <c r="I46" i="8" s="1"/>
  <c r="G48" i="8"/>
  <c r="E43" i="8"/>
  <c r="E35" i="8"/>
  <c r="E27" i="8"/>
  <c r="E19" i="8"/>
  <c r="E42" i="8"/>
  <c r="E34" i="8"/>
  <c r="E26" i="8"/>
  <c r="E18" i="8"/>
  <c r="E41" i="8"/>
  <c r="E33" i="8"/>
  <c r="E25" i="8"/>
  <c r="E17" i="8"/>
  <c r="E40" i="8"/>
  <c r="E32" i="8"/>
  <c r="E24" i="8"/>
  <c r="E16" i="8"/>
  <c r="E36" i="8"/>
  <c r="E39" i="8"/>
  <c r="E31" i="8"/>
  <c r="E23" i="8"/>
  <c r="E20" i="8"/>
  <c r="E38" i="8"/>
  <c r="E30" i="8"/>
  <c r="E22" i="8"/>
  <c r="E37" i="8"/>
  <c r="E29" i="8"/>
  <c r="E21" i="8"/>
  <c r="E28" i="8"/>
  <c r="E9" i="8"/>
  <c r="E10" i="8"/>
  <c r="E11" i="8"/>
  <c r="G12" i="8"/>
  <c r="G10" i="8"/>
  <c r="G9" i="8"/>
  <c r="E18" i="9"/>
  <c r="E21" i="9"/>
  <c r="E20" i="9"/>
  <c r="E17" i="9"/>
  <c r="D15" i="9"/>
  <c r="E11" i="9"/>
  <c r="E12" i="9"/>
  <c r="E13" i="9"/>
  <c r="E14" i="9"/>
  <c r="F15" i="9"/>
  <c r="G24" i="9"/>
  <c r="G41" i="9" s="1"/>
  <c r="F23" i="9"/>
  <c r="D23" i="9"/>
  <c r="P14" i="8"/>
  <c r="Q14" i="8" s="1"/>
  <c r="M18" i="8"/>
  <c r="M17" i="8"/>
  <c r="M19" i="8"/>
  <c r="M21" i="8"/>
  <c r="M36" i="8"/>
  <c r="M27" i="8"/>
  <c r="M20" i="8"/>
  <c r="M25" i="8"/>
  <c r="M28" i="8"/>
  <c r="M33" i="8"/>
  <c r="M29" i="8"/>
  <c r="M32" i="8"/>
  <c r="M34" i="8"/>
  <c r="M39" i="8"/>
  <c r="M22" i="8"/>
  <c r="M41" i="8"/>
  <c r="M40" i="8"/>
  <c r="M26" i="8"/>
  <c r="M35" i="8"/>
  <c r="M24" i="8"/>
  <c r="M42" i="8"/>
  <c r="M37" i="8"/>
  <c r="M43" i="8"/>
  <c r="M31" i="8"/>
  <c r="M30" i="8"/>
  <c r="M23" i="8"/>
  <c r="M38" i="8"/>
  <c r="P10" i="1"/>
  <c r="M28" i="7"/>
  <c r="K28" i="7"/>
  <c r="G28" i="7"/>
  <c r="I28" i="7"/>
  <c r="J28" i="7"/>
  <c r="E34" i="9"/>
  <c r="E27" i="9"/>
  <c r="E10" i="9"/>
  <c r="E5" i="9"/>
  <c r="E33" i="9"/>
  <c r="E32" i="9"/>
  <c r="E28" i="9"/>
  <c r="E6" i="9"/>
  <c r="H28" i="7"/>
  <c r="C47" i="1"/>
  <c r="C49" i="1" s="1"/>
  <c r="D4" i="7" s="1"/>
  <c r="D6" i="7" s="1"/>
  <c r="D19" i="7" s="1"/>
  <c r="P12" i="1"/>
  <c r="Q45" i="1"/>
  <c r="C45" i="2"/>
  <c r="M11" i="8"/>
  <c r="Q6" i="1"/>
  <c r="Q5" i="1"/>
  <c r="Q4" i="1"/>
  <c r="Q14" i="1"/>
  <c r="D14" i="8"/>
  <c r="D46" i="8" s="1"/>
  <c r="D50" i="8" s="1"/>
  <c r="D53" i="8" s="1"/>
  <c r="D56" i="8" s="1"/>
  <c r="D21" i="10"/>
  <c r="F36" i="9"/>
  <c r="D36" i="9"/>
  <c r="D32" i="10"/>
  <c r="P33" i="7"/>
  <c r="N46" i="8"/>
  <c r="G3" i="2"/>
  <c r="G3" i="7"/>
  <c r="L28" i="7"/>
  <c r="M16" i="8"/>
  <c r="M10" i="8"/>
  <c r="C13" i="17"/>
  <c r="F14" i="8"/>
  <c r="C15" i="17"/>
  <c r="L14" i="8"/>
  <c r="L46" i="8" s="1"/>
  <c r="L50" i="8" s="1"/>
  <c r="L53" i="8" s="1"/>
  <c r="L56" i="8" s="1"/>
  <c r="M7" i="8"/>
  <c r="M9" i="8"/>
  <c r="M48" i="8"/>
  <c r="P15" i="1"/>
  <c r="Q15" i="1" s="1"/>
  <c r="E21" i="10"/>
  <c r="P21" i="7"/>
  <c r="E8" i="9" l="1"/>
  <c r="F32" i="25"/>
  <c r="F34" i="25" s="1"/>
  <c r="F44" i="25" s="1"/>
  <c r="F45" i="25" s="1"/>
  <c r="G55" i="24"/>
  <c r="O44" i="27"/>
  <c r="O45" i="27" s="1"/>
  <c r="G16" i="8"/>
  <c r="G17" i="8"/>
  <c r="G25" i="8"/>
  <c r="G33" i="8"/>
  <c r="G41" i="8"/>
  <c r="G18" i="8"/>
  <c r="G26" i="8"/>
  <c r="G34" i="8"/>
  <c r="G42" i="8"/>
  <c r="G30" i="8"/>
  <c r="G38" i="8"/>
  <c r="G23" i="8"/>
  <c r="G31" i="8"/>
  <c r="G39" i="8"/>
  <c r="G24" i="8"/>
  <c r="G32" i="8"/>
  <c r="G40" i="8"/>
  <c r="G19" i="8"/>
  <c r="G27" i="8"/>
  <c r="G35" i="8"/>
  <c r="G43" i="8"/>
  <c r="G22" i="8"/>
  <c r="G20" i="8"/>
  <c r="G28" i="8"/>
  <c r="G36" i="8"/>
  <c r="G21" i="8"/>
  <c r="G29" i="8"/>
  <c r="G37" i="8"/>
  <c r="G14" i="8"/>
  <c r="P46" i="8"/>
  <c r="Q46" i="8" s="1"/>
  <c r="Q16" i="8"/>
  <c r="N50" i="8"/>
  <c r="O46" i="8"/>
  <c r="H50" i="8"/>
  <c r="I48" i="8"/>
  <c r="F46" i="8"/>
  <c r="C52" i="1"/>
  <c r="E15" i="9"/>
  <c r="E23" i="9"/>
  <c r="F24" i="9"/>
  <c r="D28" i="7"/>
  <c r="F28" i="7"/>
  <c r="E36" i="9"/>
  <c r="E12" i="8"/>
  <c r="E14" i="8" s="1"/>
  <c r="E44" i="8"/>
  <c r="D24" i="9"/>
  <c r="M12" i="8"/>
  <c r="M14" i="8" s="1"/>
  <c r="H3" i="7"/>
  <c r="H3" i="2"/>
  <c r="P47" i="1"/>
  <c r="Q47" i="1" s="1"/>
  <c r="M44" i="8"/>
  <c r="D13" i="17"/>
  <c r="D15" i="17"/>
  <c r="E15" i="17"/>
  <c r="G32" i="25" l="1"/>
  <c r="G34" i="25" s="1"/>
  <c r="G44" i="25" s="1"/>
  <c r="G45" i="25" s="1"/>
  <c r="H55" i="24"/>
  <c r="G44" i="8"/>
  <c r="P55" i="1"/>
  <c r="C55" i="1"/>
  <c r="F50" i="8"/>
  <c r="G46" i="8"/>
  <c r="P52" i="1"/>
  <c r="Q52" i="1" s="1"/>
  <c r="P50" i="8"/>
  <c r="Q48" i="8"/>
  <c r="N53" i="8"/>
  <c r="N56" i="8" s="1"/>
  <c r="O50" i="8"/>
  <c r="H53" i="8"/>
  <c r="I52" i="8"/>
  <c r="E24" i="9"/>
  <c r="E46" i="8"/>
  <c r="E50" i="8" s="1"/>
  <c r="E53" i="8" s="1"/>
  <c r="E56" i="8" s="1"/>
  <c r="I3" i="7"/>
  <c r="I3" i="2"/>
  <c r="M46" i="8"/>
  <c r="M50" i="8" s="1"/>
  <c r="M53" i="8" s="1"/>
  <c r="M56" i="8" s="1"/>
  <c r="D5" i="10"/>
  <c r="D7" i="10" s="1"/>
  <c r="D19" i="10" s="1"/>
  <c r="D27" i="10" s="1"/>
  <c r="P49" i="1"/>
  <c r="E13" i="17"/>
  <c r="I55" i="24" l="1"/>
  <c r="H32" i="25"/>
  <c r="H34" i="25" s="1"/>
  <c r="H44" i="25" s="1"/>
  <c r="H45" i="25" s="1"/>
  <c r="D32" i="2"/>
  <c r="D34" i="2" s="1"/>
  <c r="D55" i="1"/>
  <c r="F53" i="8"/>
  <c r="G50" i="8"/>
  <c r="P53" i="8"/>
  <c r="P56" i="8" s="1"/>
  <c r="Q52" i="8"/>
  <c r="O56" i="8"/>
  <c r="O53" i="8"/>
  <c r="H56" i="8"/>
  <c r="I56" i="8" s="1"/>
  <c r="I55" i="8"/>
  <c r="J3" i="7"/>
  <c r="J3" i="2"/>
  <c r="P4" i="7"/>
  <c r="P6" i="7" s="1"/>
  <c r="P19" i="7" s="1"/>
  <c r="E5" i="10"/>
  <c r="E7" i="10" s="1"/>
  <c r="E19" i="10" s="1"/>
  <c r="E27" i="10" s="1"/>
  <c r="Q49" i="1"/>
  <c r="I32" i="25" l="1"/>
  <c r="I34" i="25" s="1"/>
  <c r="I44" i="25" s="1"/>
  <c r="I45" i="25" s="1"/>
  <c r="J55" i="24"/>
  <c r="E32" i="2"/>
  <c r="E34" i="2" s="1"/>
  <c r="E44" i="2" s="1"/>
  <c r="E45" i="2" s="1"/>
  <c r="E55" i="1"/>
  <c r="D44" i="2"/>
  <c r="D45" i="2" s="1"/>
  <c r="F56" i="8"/>
  <c r="G56" i="8" s="1"/>
  <c r="G53" i="8"/>
  <c r="Q56" i="8"/>
  <c r="Q55" i="8"/>
  <c r="K3" i="2"/>
  <c r="K3" i="7"/>
  <c r="E28" i="7"/>
  <c r="P28" i="7"/>
  <c r="J32" i="25" l="1"/>
  <c r="J34" i="25" s="1"/>
  <c r="J44" i="25" s="1"/>
  <c r="J45" i="25" s="1"/>
  <c r="K55" i="24"/>
  <c r="F32" i="2"/>
  <c r="F34" i="2" s="1"/>
  <c r="F55" i="1"/>
  <c r="G55" i="1" s="1"/>
  <c r="H55" i="1" s="1"/>
  <c r="I55" i="1" s="1"/>
  <c r="J55" i="1" s="1"/>
  <c r="K55" i="1" s="1"/>
  <c r="L55" i="1" s="1"/>
  <c r="M55" i="1" s="1"/>
  <c r="N55" i="1" s="1"/>
  <c r="F44" i="2"/>
  <c r="F45" i="2" s="1"/>
  <c r="L3" i="7"/>
  <c r="L3" i="2"/>
  <c r="G34" i="2"/>
  <c r="K32" i="25" l="1"/>
  <c r="K34" i="25" s="1"/>
  <c r="K44" i="25" s="1"/>
  <c r="K45" i="25" s="1"/>
  <c r="L55" i="24"/>
  <c r="G44" i="2"/>
  <c r="G45" i="2" s="1"/>
  <c r="E3" i="9"/>
  <c r="M3" i="7"/>
  <c r="M3" i="2"/>
  <c r="L32" i="25" l="1"/>
  <c r="L34" i="25" s="1"/>
  <c r="L44" i="25" s="1"/>
  <c r="L45" i="25" s="1"/>
  <c r="M55" i="24"/>
  <c r="I34" i="2"/>
  <c r="H34" i="2"/>
  <c r="N3" i="2"/>
  <c r="N3" i="7"/>
  <c r="M32" i="25" l="1"/>
  <c r="M34" i="25" s="1"/>
  <c r="M44" i="25" s="1"/>
  <c r="M45" i="25" s="1"/>
  <c r="N55" i="24"/>
  <c r="N32" i="25" s="1"/>
  <c r="N34" i="25" s="1"/>
  <c r="N44" i="25" s="1"/>
  <c r="N45" i="25" s="1"/>
  <c r="H44" i="2"/>
  <c r="H45" i="2" s="1"/>
  <c r="I44" i="2"/>
  <c r="I45" i="2" s="1"/>
  <c r="B1" i="1"/>
  <c r="D3" i="9"/>
  <c r="D4" i="8"/>
  <c r="B1" i="8"/>
  <c r="B1" i="10"/>
  <c r="B1" i="9"/>
  <c r="F4" i="8"/>
  <c r="F3" i="9"/>
  <c r="D3" i="10"/>
  <c r="O3" i="7"/>
  <c r="B1" i="7" s="1"/>
  <c r="O3" i="2"/>
  <c r="B1" i="2" s="1"/>
  <c r="J34" i="2"/>
  <c r="J44" i="2" l="1"/>
  <c r="J45" i="2" s="1"/>
  <c r="K34" i="2"/>
  <c r="E29" i="9"/>
  <c r="E30" i="9" s="1"/>
  <c r="E40" i="9" l="1"/>
  <c r="E41" i="9" s="1"/>
  <c r="K44" i="2"/>
  <c r="K45" i="2" s="1"/>
  <c r="L34" i="2"/>
  <c r="L44" i="2" l="1"/>
  <c r="L45" i="2" s="1"/>
  <c r="F30" i="9"/>
  <c r="F40" i="9" s="1"/>
  <c r="M34" i="2"/>
  <c r="M44" i="2" l="1"/>
  <c r="M45" i="2" s="1"/>
  <c r="F41" i="9"/>
  <c r="N34" i="2"/>
  <c r="N44" i="2" l="1"/>
  <c r="N45" i="2" s="1"/>
  <c r="O34" i="2"/>
  <c r="D29" i="9"/>
  <c r="D30" i="9" s="1"/>
  <c r="D40" i="9" l="1"/>
  <c r="D41" i="9" s="1"/>
  <c r="O44" i="2"/>
  <c r="O45" i="2" s="1"/>
</calcChain>
</file>

<file path=xl/sharedStrings.xml><?xml version="1.0" encoding="utf-8"?>
<sst xmlns="http://schemas.openxmlformats.org/spreadsheetml/2006/main" count="539" uniqueCount="213">
  <si>
    <t>Total Sales</t>
  </si>
  <si>
    <t>Purchases</t>
  </si>
  <si>
    <t>Purchase Charges</t>
  </si>
  <si>
    <t>Direct Expenses</t>
  </si>
  <si>
    <t>Direct Cost</t>
  </si>
  <si>
    <t>Contribution</t>
  </si>
  <si>
    <t>Rent</t>
  </si>
  <si>
    <t>Rates</t>
  </si>
  <si>
    <t>Insurance</t>
  </si>
  <si>
    <t>Heat Light &amp; Power</t>
  </si>
  <si>
    <t>Motor Expenses</t>
  </si>
  <si>
    <t>Printing &amp; Stationery</t>
  </si>
  <si>
    <t>Equip Hire &amp; Rental</t>
  </si>
  <si>
    <t>Maintenance</t>
  </si>
  <si>
    <t>Waste Removal</t>
  </si>
  <si>
    <t>General Expenses</t>
  </si>
  <si>
    <t>Advertising</t>
  </si>
  <si>
    <t>Fixed Overhead</t>
  </si>
  <si>
    <t>Operating Profit</t>
  </si>
  <si>
    <t>Bank Charges &amp; Interest</t>
  </si>
  <si>
    <t>Net Profit</t>
  </si>
  <si>
    <t>Total</t>
  </si>
  <si>
    <t>%age</t>
  </si>
  <si>
    <t>Fixed Assets</t>
  </si>
  <si>
    <t>Stock</t>
  </si>
  <si>
    <t>Debtors</t>
  </si>
  <si>
    <t>Cash</t>
  </si>
  <si>
    <t>Current Assets</t>
  </si>
  <si>
    <t>Creditors</t>
  </si>
  <si>
    <t>VAT</t>
  </si>
  <si>
    <t>Current Liabilities</t>
  </si>
  <si>
    <t>Operating Assets</t>
  </si>
  <si>
    <t>Share Capital</t>
  </si>
  <si>
    <t>Reserves</t>
  </si>
  <si>
    <t>P&amp;L This Year</t>
  </si>
  <si>
    <t>PY Adjustment</t>
  </si>
  <si>
    <t>Depreciation</t>
  </si>
  <si>
    <t>Trade Debtors</t>
  </si>
  <si>
    <t>Profit per P&amp;L</t>
  </si>
  <si>
    <t>Plus Depreciation</t>
  </si>
  <si>
    <t>Movement in Working Capital</t>
  </si>
  <si>
    <t>Trade Creditors</t>
  </si>
  <si>
    <t>Taxation</t>
  </si>
  <si>
    <t>Other Creditors</t>
  </si>
  <si>
    <t>Opening Cash</t>
  </si>
  <si>
    <t>Gross Funds Generated from Operations</t>
  </si>
  <si>
    <t>Net Funds Generated from Operations</t>
  </si>
  <si>
    <t>Direct Wages</t>
  </si>
  <si>
    <t>Non Productive Salaries</t>
  </si>
  <si>
    <t>Month</t>
  </si>
  <si>
    <t>YTD</t>
  </si>
  <si>
    <t xml:space="preserve">   Sales - Ambic</t>
  </si>
  <si>
    <t xml:space="preserve">   Sales - Stella</t>
  </si>
  <si>
    <t xml:space="preserve">   Purchases</t>
  </si>
  <si>
    <t xml:space="preserve">   Direct Wages</t>
  </si>
  <si>
    <t xml:space="preserve">   Payroll</t>
  </si>
  <si>
    <t xml:space="preserve">   VAT</t>
  </si>
  <si>
    <t xml:space="preserve">   Share Capital</t>
  </si>
  <si>
    <t xml:space="preserve">   Reserves</t>
  </si>
  <si>
    <t xml:space="preserve">   P&amp;L This Year</t>
  </si>
  <si>
    <t>Shareholders Funds</t>
  </si>
  <si>
    <t xml:space="preserve">   Profit per P&amp;L</t>
  </si>
  <si>
    <t xml:space="preserve">   Plus Depreciation</t>
  </si>
  <si>
    <t>Funds Generated From Operations</t>
  </si>
  <si>
    <t xml:space="preserve">   Stock</t>
  </si>
  <si>
    <t xml:space="preserve">   Trade Debtors</t>
  </si>
  <si>
    <t xml:space="preserve">   Trade Creditors</t>
  </si>
  <si>
    <t xml:space="preserve">   Other Creditors</t>
  </si>
  <si>
    <t xml:space="preserve">   Taxation</t>
  </si>
  <si>
    <t xml:space="preserve">   Fixed Assets</t>
  </si>
  <si>
    <t>Net Cash Inflow</t>
  </si>
  <si>
    <t xml:space="preserve">   Opening Cash</t>
  </si>
  <si>
    <t xml:space="preserve">   Closing cash</t>
  </si>
  <si>
    <t>Ambic Limited Sales</t>
  </si>
  <si>
    <t>Turnover</t>
  </si>
  <si>
    <t>Contrib'n</t>
  </si>
  <si>
    <t>Operating</t>
  </si>
  <si>
    <t>Profit</t>
  </si>
  <si>
    <t xml:space="preserve">Net </t>
  </si>
  <si>
    <t>Assets</t>
  </si>
  <si>
    <t>Productive</t>
  </si>
  <si>
    <t>Hours</t>
  </si>
  <si>
    <t>Lost</t>
  </si>
  <si>
    <t>Amounts</t>
  </si>
  <si>
    <t>Monthly</t>
  </si>
  <si>
    <t xml:space="preserve">   Bank Charges &amp; Interest</t>
  </si>
  <si>
    <t>Fixed Assets Additions</t>
  </si>
  <si>
    <t xml:space="preserve">   HP Loans</t>
  </si>
  <si>
    <t>Long Term Loans</t>
  </si>
  <si>
    <t>Hire Purchase</t>
  </si>
  <si>
    <t>Utilization</t>
  </si>
  <si>
    <t xml:space="preserve">Ambic Ltd KPIs </t>
  </si>
  <si>
    <t>Last Year</t>
  </si>
  <si>
    <t>External Loans</t>
  </si>
  <si>
    <t>Other Debtors &amp; Prepayments</t>
  </si>
  <si>
    <t>Other Creditors &amp; Accruals</t>
  </si>
  <si>
    <t>Closing Cash</t>
  </si>
  <si>
    <t xml:space="preserve">   Grants / Asset Disposal Income</t>
  </si>
  <si>
    <t xml:space="preserve"> </t>
  </si>
  <si>
    <t>Forecast</t>
  </si>
  <si>
    <t>Actual</t>
  </si>
  <si>
    <t>Assets Disposal Income</t>
  </si>
  <si>
    <t>Other Loans</t>
  </si>
  <si>
    <t>Bad Debt</t>
  </si>
  <si>
    <t xml:space="preserve">   Other Loans / Dividend</t>
  </si>
  <si>
    <t>Other Loans/Dividend</t>
  </si>
  <si>
    <t xml:space="preserve">  Mortgage</t>
  </si>
  <si>
    <t>10</t>
  </si>
  <si>
    <t>50</t>
  </si>
  <si>
    <t>12</t>
  </si>
  <si>
    <t>14</t>
  </si>
  <si>
    <t>20</t>
  </si>
  <si>
    <t>34</t>
  </si>
  <si>
    <t>32</t>
  </si>
  <si>
    <t>52</t>
  </si>
  <si>
    <t>55</t>
  </si>
  <si>
    <t>Check</t>
  </si>
  <si>
    <t>Sales - general</t>
  </si>
  <si>
    <t>Bank Loan</t>
  </si>
  <si>
    <t>Shares</t>
  </si>
  <si>
    <t xml:space="preserve">  Shares &amp; Reserves</t>
  </si>
  <si>
    <t>Sales - Other</t>
  </si>
  <si>
    <t>Total Other</t>
  </si>
  <si>
    <t>13</t>
  </si>
  <si>
    <t>200</t>
  </si>
  <si>
    <t>202</t>
  </si>
  <si>
    <t>204</t>
  </si>
  <si>
    <t>206</t>
  </si>
  <si>
    <t>208</t>
  </si>
  <si>
    <t>210</t>
  </si>
  <si>
    <t>222</t>
  </si>
  <si>
    <t>224</t>
  </si>
  <si>
    <t>226</t>
  </si>
  <si>
    <t>Entertaining</t>
  </si>
  <si>
    <t>Travel &amp; Subsistance</t>
  </si>
  <si>
    <t>228</t>
  </si>
  <si>
    <t>230</t>
  </si>
  <si>
    <t>Legal &amp; Professional Fees</t>
  </si>
  <si>
    <t>ICT</t>
  </si>
  <si>
    <t>232</t>
  </si>
  <si>
    <t>234</t>
  </si>
  <si>
    <t>262</t>
  </si>
  <si>
    <t>236</t>
  </si>
  <si>
    <t>Postage</t>
  </si>
  <si>
    <t>238</t>
  </si>
  <si>
    <t>Certifications</t>
  </si>
  <si>
    <t>240</t>
  </si>
  <si>
    <t>Training</t>
  </si>
  <si>
    <t>242</t>
  </si>
  <si>
    <t>244</t>
  </si>
  <si>
    <t>Canteen</t>
  </si>
  <si>
    <t>246</t>
  </si>
  <si>
    <t>Cleaning</t>
  </si>
  <si>
    <t>248</t>
  </si>
  <si>
    <t>Health &amp; Safety</t>
  </si>
  <si>
    <t>250</t>
  </si>
  <si>
    <t>Quality</t>
  </si>
  <si>
    <t>Subs &amp; Donations</t>
  </si>
  <si>
    <t>252</t>
  </si>
  <si>
    <t>254</t>
  </si>
  <si>
    <t>256</t>
  </si>
  <si>
    <t>258</t>
  </si>
  <si>
    <t>260</t>
  </si>
  <si>
    <t>Bank Charges</t>
  </si>
  <si>
    <t>264</t>
  </si>
  <si>
    <t>P&amp;L on SOFA</t>
  </si>
  <si>
    <t>30</t>
  </si>
  <si>
    <t>Notional Costs</t>
  </si>
  <si>
    <t>Exceptional Costs</t>
  </si>
  <si>
    <t>Distributions</t>
  </si>
  <si>
    <t>Adjusted Profit</t>
  </si>
  <si>
    <t>Retained Profit</t>
  </si>
  <si>
    <t>Fixed Assets at Cost</t>
  </si>
  <si>
    <t>Accum Depreciation</t>
  </si>
  <si>
    <t>Goodwill</t>
  </si>
  <si>
    <t>Invetstments</t>
  </si>
  <si>
    <t>Tangeable &amp; Intangeable Fixed Assets</t>
  </si>
  <si>
    <t>Bank</t>
  </si>
  <si>
    <t>22</t>
  </si>
  <si>
    <t>36</t>
  </si>
  <si>
    <t>40</t>
  </si>
  <si>
    <t>42</t>
  </si>
  <si>
    <t>44</t>
  </si>
  <si>
    <t>Payroll Control</t>
  </si>
  <si>
    <t>Directors Short Term Loans</t>
  </si>
  <si>
    <t>Overdraft</t>
  </si>
  <si>
    <t>46</t>
  </si>
  <si>
    <t>48</t>
  </si>
  <si>
    <t>60</t>
  </si>
  <si>
    <t>Mortgage</t>
  </si>
  <si>
    <t>62</t>
  </si>
  <si>
    <t>Bank Loans</t>
  </si>
  <si>
    <t>64</t>
  </si>
  <si>
    <t>66</t>
  </si>
  <si>
    <t xml:space="preserve">  Trade  Debtors</t>
  </si>
  <si>
    <t xml:space="preserve">  Other  Debtors</t>
  </si>
  <si>
    <t xml:space="preserve">   Directors Loan </t>
  </si>
  <si>
    <t>Directors Short Loans</t>
  </si>
  <si>
    <t>Repayment of LT Directors Loans</t>
  </si>
  <si>
    <t>Wages Control</t>
  </si>
  <si>
    <t xml:space="preserve">   Other Debtors</t>
  </si>
  <si>
    <t xml:space="preserve">  Cash</t>
  </si>
  <si>
    <t xml:space="preserve">  Bank</t>
  </si>
  <si>
    <t xml:space="preserve">   Directors ST Loans</t>
  </si>
  <si>
    <t xml:space="preserve">   Directors LT Loans</t>
  </si>
  <si>
    <t xml:space="preserve">  Transport</t>
  </si>
  <si>
    <t xml:space="preserve">  Taxation</t>
  </si>
  <si>
    <t>Provisions</t>
  </si>
  <si>
    <t xml:space="preserve">   Accululated Depreciation</t>
  </si>
  <si>
    <t xml:space="preserve">  Stock</t>
  </si>
  <si>
    <t xml:space="preserve">  Deferred Tax</t>
  </si>
  <si>
    <t xml:space="preserve">  External Loans</t>
  </si>
  <si>
    <t xml:space="preserve">  HP Loan 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</si>
</sst>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_ ;\(0.00\ \)"/>
    <numFmt numFmtId="166" formatCode=";;;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6"/>
      <name val="Arial"/>
      <family val="2"/>
    </font>
    <font>
      <sz val="8"/>
      <name val="Arial"/>
      <family val="2"/>
    </font>
    <font>
      <sz val="10"/>
      <color indexed="21"/>
      <name val="Arial"/>
      <family val="2"/>
    </font>
    <font>
      <sz val="6"/>
      <name val="Arial"/>
      <family val="2"/>
    </font>
    <font>
      <sz val="10"/>
      <color indexed="21"/>
      <name val="Arial"/>
      <family val="2"/>
    </font>
    <font>
      <b/>
      <sz val="14"/>
      <color indexed="21"/>
      <name val="Arial"/>
      <family val="2"/>
    </font>
    <font>
      <i/>
      <sz val="10"/>
      <color indexed="8"/>
      <name val="Times New Roman"/>
      <family val="1"/>
    </font>
    <font>
      <b/>
      <i/>
      <sz val="8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2">
    <xf numFmtId="0" fontId="0" fillId="0" borderId="0" xfId="0"/>
    <xf numFmtId="2" fontId="0" fillId="0" borderId="0" xfId="0" applyNumberFormat="1"/>
    <xf numFmtId="0" fontId="3" fillId="0" borderId="0" xfId="0" applyFont="1"/>
    <xf numFmtId="2" fontId="3" fillId="2" borderId="0" xfId="0" applyNumberFormat="1" applyFont="1" applyFill="1" applyAlignment="1">
      <alignment horizontal="right"/>
    </xf>
    <xf numFmtId="0" fontId="3" fillId="2" borderId="0" xfId="0" applyFont="1" applyFill="1"/>
    <xf numFmtId="17" fontId="3" fillId="2" borderId="0" xfId="0" applyNumberFormat="1" applyFont="1" applyFill="1" applyAlignment="1">
      <alignment horizontal="right"/>
    </xf>
    <xf numFmtId="0" fontId="4" fillId="0" borderId="0" xfId="0" applyFont="1"/>
    <xf numFmtId="0" fontId="5" fillId="0" borderId="1" xfId="0" applyFont="1" applyBorder="1"/>
    <xf numFmtId="0" fontId="5" fillId="0" borderId="0" xfId="0" applyFont="1"/>
    <xf numFmtId="0" fontId="5" fillId="2" borderId="1" xfId="0" applyFont="1" applyFill="1" applyBorder="1"/>
    <xf numFmtId="0" fontId="5" fillId="0" borderId="0" xfId="0" applyFont="1" applyAlignment="1">
      <alignment horizontal="right"/>
    </xf>
    <xf numFmtId="0" fontId="5" fillId="0" borderId="2" xfId="0" applyFont="1" applyBorder="1"/>
    <xf numFmtId="0" fontId="5" fillId="0" borderId="3" xfId="0" applyFont="1" applyBorder="1"/>
    <xf numFmtId="165" fontId="5" fillId="0" borderId="1" xfId="0" applyNumberFormat="1" applyFont="1" applyBorder="1"/>
    <xf numFmtId="165" fontId="5" fillId="0" borderId="0" xfId="0" applyNumberFormat="1" applyFont="1"/>
    <xf numFmtId="0" fontId="2" fillId="0" borderId="0" xfId="0" applyFont="1"/>
    <xf numFmtId="164" fontId="2" fillId="0" borderId="1" xfId="0" applyNumberFormat="1" applyFont="1" applyBorder="1"/>
    <xf numFmtId="164" fontId="2" fillId="0" borderId="0" xfId="0" applyNumberFormat="1" applyFont="1"/>
    <xf numFmtId="0" fontId="7" fillId="0" borderId="3" xfId="0" applyFont="1" applyBorder="1"/>
    <xf numFmtId="165" fontId="5" fillId="0" borderId="2" xfId="0" applyNumberFormat="1" applyFont="1" applyBorder="1"/>
    <xf numFmtId="0" fontId="6" fillId="0" borderId="6" xfId="0" applyFont="1" applyBorder="1"/>
    <xf numFmtId="165" fontId="6" fillId="0" borderId="7" xfId="0" applyNumberFormat="1" applyFont="1" applyBorder="1"/>
    <xf numFmtId="0" fontId="3" fillId="0" borderId="8" xfId="0" applyFont="1" applyBorder="1"/>
    <xf numFmtId="17" fontId="3" fillId="0" borderId="9" xfId="0" applyNumberFormat="1" applyFont="1" applyBorder="1" applyAlignment="1">
      <alignment horizontal="right"/>
    </xf>
    <xf numFmtId="0" fontId="3" fillId="0" borderId="3" xfId="0" applyFont="1" applyBorder="1"/>
    <xf numFmtId="165" fontId="6" fillId="0" borderId="2" xfId="0" applyNumberFormat="1" applyFont="1" applyBorder="1"/>
    <xf numFmtId="0" fontId="6" fillId="0" borderId="3" xfId="0" applyFont="1" applyBorder="1"/>
    <xf numFmtId="1" fontId="8" fillId="0" borderId="0" xfId="0" applyNumberFormat="1" applyFont="1"/>
    <xf numFmtId="2" fontId="8" fillId="0" borderId="0" xfId="0" applyNumberFormat="1" applyFont="1" applyAlignment="1">
      <alignment horizontal="right"/>
    </xf>
    <xf numFmtId="17" fontId="3" fillId="0" borderId="2" xfId="0" applyNumberFormat="1" applyFont="1" applyBorder="1" applyAlignment="1">
      <alignment horizontal="right"/>
    </xf>
    <xf numFmtId="17" fontId="3" fillId="0" borderId="3" xfId="0" applyNumberFormat="1" applyFont="1" applyBorder="1" applyAlignment="1">
      <alignment horizontal="center"/>
    </xf>
    <xf numFmtId="0" fontId="9" fillId="0" borderId="0" xfId="0" applyFont="1"/>
    <xf numFmtId="0" fontId="11" fillId="0" borderId="0" xfId="0" applyFont="1"/>
    <xf numFmtId="3" fontId="0" fillId="0" borderId="4" xfId="0" applyNumberFormat="1" applyBorder="1"/>
    <xf numFmtId="3" fontId="0" fillId="0" borderId="10" xfId="0" applyNumberFormat="1" applyBorder="1"/>
    <xf numFmtId="0" fontId="6" fillId="0" borderId="8" xfId="0" applyFont="1" applyBorder="1"/>
    <xf numFmtId="0" fontId="6" fillId="0" borderId="11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165" fontId="0" fillId="0" borderId="0" xfId="0" applyNumberFormat="1"/>
    <xf numFmtId="17" fontId="0" fillId="0" borderId="10" xfId="0" applyNumberFormat="1" applyBorder="1" applyAlignment="1">
      <alignment horizontal="left"/>
    </xf>
    <xf numFmtId="9" fontId="0" fillId="0" borderId="0" xfId="0" applyNumberFormat="1"/>
    <xf numFmtId="9" fontId="6" fillId="0" borderId="4" xfId="0" applyNumberFormat="1" applyFont="1" applyBorder="1" applyAlignment="1">
      <alignment horizontal="center"/>
    </xf>
    <xf numFmtId="9" fontId="6" fillId="0" borderId="12" xfId="0" applyNumberFormat="1" applyFont="1" applyBorder="1" applyAlignment="1">
      <alignment horizontal="center"/>
    </xf>
    <xf numFmtId="9" fontId="0" fillId="0" borderId="10" xfId="0" applyNumberFormat="1" applyBorder="1"/>
    <xf numFmtId="3" fontId="17" fillId="0" borderId="4" xfId="0" applyNumberFormat="1" applyFont="1" applyBorder="1" applyProtection="1">
      <protection locked="0"/>
    </xf>
    <xf numFmtId="3" fontId="17" fillId="0" borderId="10" xfId="0" applyNumberFormat="1" applyFont="1" applyBorder="1" applyProtection="1">
      <protection locked="0"/>
    </xf>
    <xf numFmtId="3" fontId="13" fillId="3" borderId="0" xfId="0" applyNumberFormat="1" applyFont="1" applyFill="1" applyProtection="1">
      <protection locked="0"/>
    </xf>
    <xf numFmtId="3" fontId="13" fillId="0" borderId="0" xfId="0" applyNumberFormat="1" applyFont="1" applyProtection="1">
      <protection locked="0"/>
    </xf>
    <xf numFmtId="3" fontId="14" fillId="3" borderId="0" xfId="0" applyNumberFormat="1" applyFont="1" applyFill="1" applyProtection="1">
      <protection locked="0"/>
    </xf>
    <xf numFmtId="3" fontId="14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17" fontId="12" fillId="0" borderId="0" xfId="0" applyNumberFormat="1" applyFont="1" applyAlignment="1" applyProtection="1">
      <alignment horizontal="left"/>
      <protection locked="0"/>
    </xf>
    <xf numFmtId="4" fontId="13" fillId="0" borderId="0" xfId="0" applyNumberFormat="1" applyFont="1" applyProtection="1">
      <protection locked="0"/>
    </xf>
    <xf numFmtId="3" fontId="11" fillId="0" borderId="0" xfId="0" applyNumberFormat="1" applyFont="1" applyProtection="1">
      <protection locked="0"/>
    </xf>
    <xf numFmtId="17" fontId="3" fillId="0" borderId="8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0" xfId="0" applyFont="1" applyBorder="1"/>
    <xf numFmtId="1" fontId="12" fillId="0" borderId="0" xfId="0" applyNumberFormat="1" applyFont="1" applyAlignment="1">
      <alignment horizontal="left"/>
    </xf>
    <xf numFmtId="17" fontId="0" fillId="4" borderId="10" xfId="0" applyNumberFormat="1" applyFill="1" applyBorder="1" applyAlignment="1">
      <alignment horizontal="left"/>
    </xf>
    <xf numFmtId="3" fontId="0" fillId="4" borderId="10" xfId="0" applyNumberFormat="1" applyFill="1" applyBorder="1"/>
    <xf numFmtId="9" fontId="0" fillId="4" borderId="10" xfId="0" applyNumberFormat="1" applyFill="1" applyBorder="1"/>
    <xf numFmtId="17" fontId="0" fillId="4" borderId="12" xfId="0" applyNumberFormat="1" applyFill="1" applyBorder="1" applyAlignment="1">
      <alignment horizontal="left"/>
    </xf>
    <xf numFmtId="3" fontId="0" fillId="4" borderId="12" xfId="0" applyNumberFormat="1" applyFill="1" applyBorder="1"/>
    <xf numFmtId="4" fontId="0" fillId="0" borderId="0" xfId="0" applyNumberFormat="1"/>
    <xf numFmtId="4" fontId="5" fillId="0" borderId="10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5" fillId="0" borderId="10" xfId="0" applyNumberFormat="1" applyFont="1" applyBorder="1"/>
    <xf numFmtId="4" fontId="0" fillId="0" borderId="2" xfId="0" applyNumberFormat="1" applyBorder="1"/>
    <xf numFmtId="4" fontId="3" fillId="0" borderId="4" xfId="0" applyNumberFormat="1" applyFont="1" applyBorder="1" applyAlignment="1">
      <alignment horizontal="right"/>
    </xf>
    <xf numFmtId="4" fontId="7" fillId="0" borderId="10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4" fontId="7" fillId="0" borderId="4" xfId="0" applyNumberFormat="1" applyFont="1" applyBorder="1"/>
    <xf numFmtId="4" fontId="5" fillId="0" borderId="1" xfId="0" applyNumberFormat="1" applyFont="1" applyBorder="1" applyProtection="1">
      <protection locked="0"/>
    </xf>
    <xf numFmtId="4" fontId="5" fillId="0" borderId="1" xfId="0" applyNumberFormat="1" applyFont="1" applyBorder="1"/>
    <xf numFmtId="4" fontId="5" fillId="2" borderId="1" xfId="0" applyNumberFormat="1" applyFont="1" applyFill="1" applyBorder="1"/>
    <xf numFmtId="4" fontId="2" fillId="0" borderId="5" xfId="0" applyNumberFormat="1" applyFont="1" applyBorder="1"/>
    <xf numFmtId="4" fontId="15" fillId="0" borderId="0" xfId="0" applyNumberFormat="1" applyFont="1"/>
    <xf numFmtId="0" fontId="16" fillId="0" borderId="0" xfId="0" applyFont="1"/>
    <xf numFmtId="9" fontId="0" fillId="4" borderId="12" xfId="1" applyFont="1" applyFill="1" applyBorder="1"/>
    <xf numFmtId="0" fontId="18" fillId="0" borderId="0" xfId="0" applyFont="1" applyAlignment="1">
      <alignment horizontal="center"/>
    </xf>
    <xf numFmtId="4" fontId="19" fillId="0" borderId="1" xfId="0" applyNumberFormat="1" applyFont="1" applyBorder="1" applyProtection="1">
      <protection locked="0"/>
    </xf>
    <xf numFmtId="4" fontId="19" fillId="4" borderId="1" xfId="0" applyNumberFormat="1" applyFont="1" applyFill="1" applyBorder="1" applyProtection="1">
      <protection locked="0"/>
    </xf>
    <xf numFmtId="3" fontId="20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7" fontId="0" fillId="4" borderId="4" xfId="0" applyNumberFormat="1" applyFill="1" applyBorder="1" applyAlignment="1">
      <alignment horizontal="left"/>
    </xf>
    <xf numFmtId="3" fontId="0" fillId="4" borderId="4" xfId="0" applyNumberFormat="1" applyFill="1" applyBorder="1"/>
    <xf numFmtId="9" fontId="0" fillId="4" borderId="4" xfId="1" applyFont="1" applyFill="1" applyBorder="1"/>
    <xf numFmtId="3" fontId="0" fillId="4" borderId="9" xfId="0" applyNumberFormat="1" applyFill="1" applyBorder="1"/>
    <xf numFmtId="3" fontId="0" fillId="4" borderId="2" xfId="0" applyNumberFormat="1" applyFill="1" applyBorder="1"/>
    <xf numFmtId="3" fontId="0" fillId="4" borderId="14" xfId="0" applyNumberFormat="1" applyFill="1" applyBorder="1"/>
    <xf numFmtId="4" fontId="21" fillId="0" borderId="0" xfId="0" applyNumberFormat="1" applyFont="1" applyAlignment="1">
      <alignment horizontal="right"/>
    </xf>
    <xf numFmtId="4" fontId="17" fillId="0" borderId="1" xfId="0" applyNumberFormat="1" applyFont="1" applyBorder="1" applyProtection="1">
      <protection locked="0"/>
    </xf>
    <xf numFmtId="49" fontId="22" fillId="0" borderId="0" xfId="0" applyNumberFormat="1" applyFont="1" applyAlignment="1" applyProtection="1">
      <alignment horizontal="center"/>
      <protection locked="0"/>
    </xf>
    <xf numFmtId="49" fontId="2" fillId="0" borderId="0" xfId="0" applyNumberFormat="1" applyFont="1" applyAlignment="1">
      <alignment horizontal="center"/>
    </xf>
    <xf numFmtId="49" fontId="22" fillId="2" borderId="0" xfId="0" applyNumberFormat="1" applyFont="1" applyFill="1" applyAlignment="1">
      <alignment horizontal="center"/>
    </xf>
    <xf numFmtId="49" fontId="22" fillId="0" borderId="0" xfId="0" applyNumberFormat="1" applyFont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/>
    <xf numFmtId="4" fontId="1" fillId="0" borderId="10" xfId="0" applyNumberFormat="1" applyFont="1" applyBorder="1" applyAlignment="1">
      <alignment horizontal="right"/>
    </xf>
    <xf numFmtId="166" fontId="0" fillId="0" borderId="0" xfId="0" applyNumberFormat="1" applyAlignment="1">
      <alignment horizontal="left"/>
    </xf>
    <xf numFmtId="4" fontId="1" fillId="2" borderId="1" xfId="0" applyNumberFormat="1" applyFont="1" applyFill="1" applyBorder="1"/>
    <xf numFmtId="0" fontId="1" fillId="0" borderId="1" xfId="0" applyFont="1" applyBorder="1" applyProtection="1">
      <protection locked="0"/>
    </xf>
    <xf numFmtId="0" fontId="1" fillId="2" borderId="1" xfId="0" applyFont="1" applyFill="1" applyBorder="1"/>
    <xf numFmtId="17" fontId="3" fillId="6" borderId="4" xfId="0" applyNumberFormat="1" applyFont="1" applyFill="1" applyBorder="1" applyAlignment="1">
      <alignment horizontal="right"/>
    </xf>
    <xf numFmtId="17" fontId="3" fillId="6" borderId="10" xfId="0" applyNumberFormat="1" applyFont="1" applyFill="1" applyBorder="1" applyAlignment="1">
      <alignment horizontal="right"/>
    </xf>
    <xf numFmtId="4" fontId="6" fillId="0" borderId="10" xfId="0" applyNumberFormat="1" applyFont="1" applyBorder="1" applyAlignment="1">
      <alignment horizontal="right"/>
    </xf>
    <xf numFmtId="4" fontId="17" fillId="4" borderId="1" xfId="0" applyNumberFormat="1" applyFont="1" applyFill="1" applyBorder="1" applyProtection="1">
      <protection locked="0"/>
    </xf>
    <xf numFmtId="2" fontId="7" fillId="0" borderId="0" xfId="0" applyNumberFormat="1" applyFont="1"/>
    <xf numFmtId="2" fontId="4" fillId="0" borderId="0" xfId="0" applyNumberFormat="1" applyFont="1" applyAlignment="1">
      <alignment horizontal="right"/>
    </xf>
    <xf numFmtId="0" fontId="7" fillId="0" borderId="0" xfId="0" applyFont="1"/>
    <xf numFmtId="17" fontId="3" fillId="0" borderId="8" xfId="0" applyNumberFormat="1" applyFont="1" applyBorder="1" applyAlignment="1">
      <alignment horizontal="center"/>
    </xf>
    <xf numFmtId="2" fontId="0" fillId="0" borderId="5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3" fillId="0" borderId="11" xfId="0" applyFont="1" applyBorder="1"/>
    <xf numFmtId="17" fontId="3" fillId="0" borderId="14" xfId="0" applyNumberFormat="1" applyFont="1" applyBorder="1" applyAlignment="1">
      <alignment horizontal="right"/>
    </xf>
    <xf numFmtId="17" fontId="3" fillId="0" borderId="11" xfId="0" applyNumberFormat="1" applyFont="1" applyBorder="1" applyAlignment="1">
      <alignment horizontal="center"/>
    </xf>
    <xf numFmtId="2" fontId="0" fillId="0" borderId="15" xfId="0" applyNumberFormat="1" applyBorder="1"/>
    <xf numFmtId="2" fontId="0" fillId="0" borderId="14" xfId="0" applyNumberFormat="1" applyBorder="1"/>
    <xf numFmtId="17" fontId="3" fillId="0" borderId="15" xfId="0" applyNumberFormat="1" applyFont="1" applyBorder="1" applyAlignment="1">
      <alignment horizontal="center"/>
    </xf>
    <xf numFmtId="4" fontId="5" fillId="0" borderId="3" xfId="0" applyNumberFormat="1" applyFont="1" applyBorder="1"/>
    <xf numFmtId="2" fontId="0" fillId="0" borderId="2" xfId="0" applyNumberFormat="1" applyBorder="1"/>
    <xf numFmtId="4" fontId="6" fillId="0" borderId="6" xfId="0" applyNumberFormat="1" applyFont="1" applyBorder="1"/>
    <xf numFmtId="164" fontId="2" fillId="0" borderId="7" xfId="0" applyNumberFormat="1" applyFont="1" applyBorder="1"/>
    <xf numFmtId="164" fontId="2" fillId="0" borderId="13" xfId="0" applyNumberFormat="1" applyFont="1" applyBorder="1"/>
    <xf numFmtId="164" fontId="2" fillId="0" borderId="10" xfId="0" applyNumberFormat="1" applyFont="1" applyBorder="1"/>
    <xf numFmtId="165" fontId="5" fillId="0" borderId="3" xfId="0" applyNumberFormat="1" applyFont="1" applyBorder="1"/>
    <xf numFmtId="164" fontId="2" fillId="0" borderId="2" xfId="0" applyNumberFormat="1" applyFont="1" applyBorder="1"/>
    <xf numFmtId="165" fontId="6" fillId="0" borderId="3" xfId="0" applyNumberFormat="1" applyFont="1" applyBorder="1"/>
    <xf numFmtId="165" fontId="6" fillId="0" borderId="0" xfId="0" applyNumberFormat="1" applyFont="1"/>
    <xf numFmtId="4" fontId="23" fillId="0" borderId="3" xfId="0" applyNumberFormat="1" applyFont="1" applyBorder="1"/>
    <xf numFmtId="0" fontId="23" fillId="0" borderId="2" xfId="0" applyFont="1" applyBorder="1"/>
    <xf numFmtId="0" fontId="23" fillId="0" borderId="3" xfId="0" applyFont="1" applyBorder="1"/>
    <xf numFmtId="2" fontId="23" fillId="0" borderId="0" xfId="0" applyNumberFormat="1" applyFont="1"/>
    <xf numFmtId="2" fontId="23" fillId="0" borderId="2" xfId="0" applyNumberFormat="1" applyFont="1" applyBorder="1"/>
    <xf numFmtId="2" fontId="23" fillId="0" borderId="10" xfId="0" applyNumberFormat="1" applyFont="1" applyBorder="1"/>
    <xf numFmtId="0" fontId="23" fillId="0" borderId="0" xfId="0" applyFont="1"/>
    <xf numFmtId="4" fontId="19" fillId="4" borderId="1" xfId="0" applyNumberFormat="1" applyFont="1" applyFill="1" applyBorder="1"/>
    <xf numFmtId="4" fontId="5" fillId="0" borderId="1" xfId="0" applyNumberFormat="1" applyFont="1" applyFill="1" applyBorder="1" applyProtection="1">
      <protection locked="0"/>
    </xf>
    <xf numFmtId="4" fontId="5" fillId="0" borderId="1" xfId="0" applyNumberFormat="1" applyFont="1" applyBorder="1" applyProtection="1"/>
    <xf numFmtId="0" fontId="4" fillId="0" borderId="0" xfId="0" applyFont="1" applyProtection="1"/>
    <xf numFmtId="2" fontId="0" fillId="0" borderId="0" xfId="0" applyNumberFormat="1" applyProtection="1"/>
    <xf numFmtId="0" fontId="0" fillId="0" borderId="0" xfId="0" applyProtection="1"/>
    <xf numFmtId="0" fontId="5" fillId="0" borderId="0" xfId="0" applyFont="1" applyAlignment="1" applyProtection="1">
      <alignment horizontal="right"/>
    </xf>
    <xf numFmtId="0" fontId="3" fillId="2" borderId="0" xfId="0" applyFont="1" applyFill="1" applyProtection="1"/>
    <xf numFmtId="17" fontId="3" fillId="2" borderId="0" xfId="0" applyNumberFormat="1" applyFont="1" applyFill="1" applyAlignment="1" applyProtection="1">
      <alignment horizontal="right"/>
    </xf>
    <xf numFmtId="2" fontId="3" fillId="2" borderId="0" xfId="0" applyNumberFormat="1" applyFont="1" applyFill="1" applyAlignment="1" applyProtection="1">
      <alignment horizontal="right"/>
    </xf>
    <xf numFmtId="0" fontId="3" fillId="0" borderId="0" xfId="0" applyFont="1" applyProtection="1"/>
    <xf numFmtId="0" fontId="5" fillId="0" borderId="1" xfId="0" applyFont="1" applyBorder="1" applyProtection="1"/>
    <xf numFmtId="2" fontId="5" fillId="0" borderId="1" xfId="0" applyNumberFormat="1" applyFont="1" applyBorder="1" applyProtection="1"/>
    <xf numFmtId="165" fontId="5" fillId="0" borderId="1" xfId="0" applyNumberFormat="1" applyFont="1" applyBorder="1" applyProtection="1"/>
    <xf numFmtId="0" fontId="5" fillId="0" borderId="0" xfId="0" applyFont="1" applyProtection="1"/>
    <xf numFmtId="0" fontId="5" fillId="2" borderId="4" xfId="0" applyFont="1" applyFill="1" applyBorder="1" applyProtection="1"/>
    <xf numFmtId="2" fontId="5" fillId="2" borderId="4" xfId="0" applyNumberFormat="1" applyFont="1" applyFill="1" applyBorder="1" applyProtection="1"/>
    <xf numFmtId="165" fontId="5" fillId="2" borderId="4" xfId="0" applyNumberFormat="1" applyFont="1" applyFill="1" applyBorder="1" applyProtection="1"/>
    <xf numFmtId="2" fontId="5" fillId="0" borderId="0" xfId="0" applyNumberFormat="1" applyFont="1" applyProtection="1"/>
    <xf numFmtId="165" fontId="5" fillId="0" borderId="0" xfId="0" applyNumberFormat="1" applyFont="1" applyProtection="1"/>
    <xf numFmtId="0" fontId="1" fillId="0" borderId="1" xfId="0" applyFont="1" applyBorder="1" applyProtection="1"/>
    <xf numFmtId="0" fontId="5" fillId="2" borderId="1" xfId="0" applyFont="1" applyFill="1" applyBorder="1" applyProtection="1"/>
    <xf numFmtId="2" fontId="5" fillId="2" borderId="1" xfId="0" applyNumberFormat="1" applyFont="1" applyFill="1" applyBorder="1" applyProtection="1"/>
    <xf numFmtId="165" fontId="5" fillId="2" borderId="1" xfId="0" applyNumberFormat="1" applyFont="1" applyFill="1" applyBorder="1" applyProtection="1"/>
    <xf numFmtId="165" fontId="19" fillId="5" borderId="1" xfId="0" applyNumberFormat="1" applyFont="1" applyFill="1" applyBorder="1" applyProtection="1"/>
    <xf numFmtId="2" fontId="2" fillId="0" borderId="0" xfId="0" applyNumberFormat="1" applyFont="1" applyProtection="1"/>
    <xf numFmtId="4" fontId="5" fillId="0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38100</xdr:rowOff>
    </xdr:from>
    <xdr:to>
      <xdr:col>4</xdr:col>
      <xdr:colOff>504825</xdr:colOff>
      <xdr:row>3</xdr:row>
      <xdr:rowOff>9525</xdr:rowOff>
    </xdr:to>
    <xdr:pic>
      <xdr:nvPicPr>
        <xdr:cNvPr id="2114" name="Picture 1" descr="ambic-logo-black">
          <a:extLst>
            <a:ext uri="{FF2B5EF4-FFF2-40B4-BE49-F238E27FC236}">
              <a16:creationId xmlns:a16="http://schemas.microsoft.com/office/drawing/2014/main" id="{F5BF41B2-E1E1-4045-8EBA-1D37194DD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38100"/>
          <a:ext cx="17621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Q60"/>
  <sheetViews>
    <sheetView showGridLines="0" zoomScaleNormal="100" workbookViewId="0">
      <pane xSplit="2" ySplit="3" topLeftCell="C4" activePane="bottomRight" state="frozen"/>
      <selection activeCell="I4" sqref="I4"/>
      <selection pane="topRight" activeCell="I4" sqref="I4"/>
      <selection pane="bottomLeft" activeCell="I4" sqref="I4"/>
      <selection pane="bottomRight" activeCell="E1" sqref="E1"/>
    </sheetView>
  </sheetViews>
  <sheetFormatPr defaultRowHeight="12.75" x14ac:dyDescent="0.2"/>
  <cols>
    <col min="1" max="1" width="3.7109375" style="98" customWidth="1"/>
    <col min="2" max="2" width="28" customWidth="1"/>
    <col min="3" max="3" width="12.140625" style="1" bestFit="1" customWidth="1"/>
    <col min="4" max="4" width="11.42578125" style="1" customWidth="1"/>
    <col min="5" max="8" width="10.85546875" style="1" customWidth="1"/>
    <col min="9" max="10" width="10.140625" customWidth="1"/>
    <col min="11" max="11" width="10.7109375" customWidth="1"/>
    <col min="12" max="13" width="12.5703125" customWidth="1"/>
    <col min="14" max="14" width="11" customWidth="1"/>
    <col min="15" max="15" width="3.85546875" customWidth="1"/>
    <col min="16" max="16" width="11.42578125" customWidth="1"/>
    <col min="17" max="17" width="6.42578125" customWidth="1"/>
  </cols>
  <sheetData>
    <row r="1" spans="1:17" ht="15" x14ac:dyDescent="0.2">
      <c r="A1" s="100"/>
      <c r="B1" s="88" t="str">
        <f>"Period P&amp;L to "&amp;TEXT(N3,"mmm-yyyy")</f>
        <v>Period P&amp;L to Dec-2024</v>
      </c>
    </row>
    <row r="3" spans="1:17" s="2" customFormat="1" x14ac:dyDescent="0.2">
      <c r="A3" s="99"/>
      <c r="B3" s="5">
        <v>45275</v>
      </c>
      <c r="C3" s="5">
        <v>45306</v>
      </c>
      <c r="D3" s="5">
        <v>45337</v>
      </c>
      <c r="E3" s="5">
        <v>45366</v>
      </c>
      <c r="F3" s="5">
        <v>45397</v>
      </c>
      <c r="G3" s="5">
        <v>45427</v>
      </c>
      <c r="H3" s="5">
        <v>45458</v>
      </c>
      <c r="I3" s="5">
        <v>45488</v>
      </c>
      <c r="J3" s="5">
        <v>45519</v>
      </c>
      <c r="K3" s="5">
        <v>45550</v>
      </c>
      <c r="L3" s="5">
        <v>45580</v>
      </c>
      <c r="M3" s="5">
        <v>45611</v>
      </c>
      <c r="N3" s="5">
        <v>45641</v>
      </c>
      <c r="O3" s="4"/>
      <c r="P3" s="3" t="s">
        <v>21</v>
      </c>
    </row>
    <row r="4" spans="1:17" s="8" customFormat="1" ht="16.5" customHeight="1" x14ac:dyDescent="0.2">
      <c r="A4" s="102" t="s">
        <v>107</v>
      </c>
      <c r="B4" s="105" t="s">
        <v>117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78"/>
      <c r="P4" s="78">
        <f>SUM(C4:O4)</f>
        <v>0</v>
      </c>
      <c r="Q4" s="17" t="e">
        <f>P4/$P$6</f>
        <v>#DIV/0!</v>
      </c>
    </row>
    <row r="5" spans="1:17" s="8" customFormat="1" x14ac:dyDescent="0.2">
      <c r="A5" s="102" t="s">
        <v>107</v>
      </c>
      <c r="B5" s="105" t="s">
        <v>121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78"/>
      <c r="P5" s="78">
        <f t="shared" ref="P5:P49" si="0">SUM(C5:O5)</f>
        <v>0</v>
      </c>
      <c r="Q5" s="17" t="e">
        <f>P5/$P$6</f>
        <v>#DIV/0!</v>
      </c>
    </row>
    <row r="6" spans="1:17" s="8" customFormat="1" x14ac:dyDescent="0.2">
      <c r="A6" s="103"/>
      <c r="B6" s="9" t="s">
        <v>0</v>
      </c>
      <c r="C6" s="79">
        <f t="shared" ref="C6:P6" si="1">SUM(C4:C5)</f>
        <v>0</v>
      </c>
      <c r="D6" s="79">
        <f t="shared" ref="D6:N6" si="2">SUM(D4:D5)</f>
        <v>0</v>
      </c>
      <c r="E6" s="79">
        <f t="shared" si="2"/>
        <v>0</v>
      </c>
      <c r="F6" s="79">
        <f t="shared" si="2"/>
        <v>0</v>
      </c>
      <c r="G6" s="79">
        <f t="shared" si="2"/>
        <v>0</v>
      </c>
      <c r="H6" s="79">
        <f t="shared" si="2"/>
        <v>0</v>
      </c>
      <c r="I6" s="79">
        <f t="shared" si="2"/>
        <v>0</v>
      </c>
      <c r="J6" s="79">
        <f t="shared" si="2"/>
        <v>0</v>
      </c>
      <c r="K6" s="79">
        <f t="shared" si="2"/>
        <v>0</v>
      </c>
      <c r="L6" s="79">
        <f t="shared" si="2"/>
        <v>0</v>
      </c>
      <c r="M6" s="79">
        <f t="shared" si="2"/>
        <v>0</v>
      </c>
      <c r="N6" s="79">
        <f t="shared" si="2"/>
        <v>0</v>
      </c>
      <c r="O6" s="79"/>
      <c r="P6" s="79">
        <f t="shared" si="1"/>
        <v>0</v>
      </c>
      <c r="Q6" s="17" t="e">
        <f>P6/$P$6</f>
        <v>#DIV/0!</v>
      </c>
    </row>
    <row r="7" spans="1:17" s="8" customFormat="1" x14ac:dyDescent="0.2">
      <c r="A7" s="98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7" s="8" customFormat="1" x14ac:dyDescent="0.2">
      <c r="A8" s="102" t="s">
        <v>109</v>
      </c>
      <c r="B8" s="7" t="s">
        <v>1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78"/>
      <c r="P8" s="78">
        <f t="shared" si="0"/>
        <v>0</v>
      </c>
    </row>
    <row r="9" spans="1:17" s="8" customFormat="1" hidden="1" x14ac:dyDescent="0.2">
      <c r="A9" s="102"/>
      <c r="B9" s="7" t="s">
        <v>2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78"/>
      <c r="P9" s="78">
        <f t="shared" si="0"/>
        <v>0</v>
      </c>
    </row>
    <row r="10" spans="1:17" s="17" customFormat="1" ht="11.25" x14ac:dyDescent="0.2">
      <c r="A10" s="102"/>
      <c r="B10" s="16" t="s">
        <v>22</v>
      </c>
      <c r="C10" s="16" t="str">
        <f t="shared" ref="C10:N10" si="3">IF(C8+C9=0,"",(C8+C9)/C6)</f>
        <v/>
      </c>
      <c r="D10" s="16" t="str">
        <f t="shared" si="3"/>
        <v/>
      </c>
      <c r="E10" s="16" t="str">
        <f t="shared" si="3"/>
        <v/>
      </c>
      <c r="F10" s="16" t="str">
        <f t="shared" si="3"/>
        <v/>
      </c>
      <c r="G10" s="16" t="str">
        <f t="shared" si="3"/>
        <v/>
      </c>
      <c r="H10" s="16" t="str">
        <f t="shared" si="3"/>
        <v/>
      </c>
      <c r="I10" s="16" t="str">
        <f t="shared" si="3"/>
        <v/>
      </c>
      <c r="J10" s="16" t="str">
        <f t="shared" si="3"/>
        <v/>
      </c>
      <c r="K10" s="16" t="str">
        <f t="shared" ref="K10:L10" si="4">IF(K8+K9=0,"",(K8+K9)/K6)</f>
        <v/>
      </c>
      <c r="L10" s="16" t="str">
        <f t="shared" si="4"/>
        <v/>
      </c>
      <c r="M10" s="16" t="str">
        <f t="shared" si="3"/>
        <v/>
      </c>
      <c r="N10" s="16" t="str">
        <f t="shared" si="3"/>
        <v/>
      </c>
      <c r="O10" s="16"/>
      <c r="P10" s="16" t="str">
        <f>IF(P8+P9=0,"",(P8+P9)/P6)</f>
        <v/>
      </c>
    </row>
    <row r="11" spans="1:17" s="8" customFormat="1" x14ac:dyDescent="0.2">
      <c r="A11" s="102" t="s">
        <v>123</v>
      </c>
      <c r="B11" s="7" t="s">
        <v>47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78"/>
      <c r="P11" s="78">
        <f t="shared" si="0"/>
        <v>0</v>
      </c>
    </row>
    <row r="12" spans="1:17" s="17" customFormat="1" ht="11.25" x14ac:dyDescent="0.2">
      <c r="A12" s="102"/>
      <c r="B12" s="16" t="s">
        <v>22</v>
      </c>
      <c r="C12" s="16" t="str">
        <f t="shared" ref="C12:N12" si="5">IF(C11=0,"",(C11)/C6)</f>
        <v/>
      </c>
      <c r="D12" s="16" t="str">
        <f t="shared" si="5"/>
        <v/>
      </c>
      <c r="E12" s="16" t="str">
        <f t="shared" si="5"/>
        <v/>
      </c>
      <c r="F12" s="16" t="str">
        <f t="shared" si="5"/>
        <v/>
      </c>
      <c r="G12" s="16" t="str">
        <f t="shared" si="5"/>
        <v/>
      </c>
      <c r="H12" s="16" t="str">
        <f t="shared" si="5"/>
        <v/>
      </c>
      <c r="I12" s="16" t="str">
        <f t="shared" si="5"/>
        <v/>
      </c>
      <c r="J12" s="16" t="str">
        <f t="shared" si="5"/>
        <v/>
      </c>
      <c r="K12" s="16" t="str">
        <f t="shared" ref="K12:L12" si="6">IF(K11=0,"",(K11)/K6)</f>
        <v/>
      </c>
      <c r="L12" s="16" t="str">
        <f t="shared" si="6"/>
        <v/>
      </c>
      <c r="M12" s="16" t="str">
        <f t="shared" si="5"/>
        <v/>
      </c>
      <c r="N12" s="16" t="str">
        <f t="shared" si="5"/>
        <v/>
      </c>
      <c r="O12" s="16"/>
      <c r="P12" s="16" t="e">
        <f>+P11/P6</f>
        <v>#DIV/0!</v>
      </c>
    </row>
    <row r="13" spans="1:17" s="8" customFormat="1" x14ac:dyDescent="0.2">
      <c r="A13" s="102" t="s">
        <v>110</v>
      </c>
      <c r="B13" s="7" t="s">
        <v>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13"/>
      <c r="P13" s="78">
        <f t="shared" si="0"/>
        <v>0</v>
      </c>
    </row>
    <row r="14" spans="1:17" s="8" customFormat="1" x14ac:dyDescent="0.2">
      <c r="A14" s="103"/>
      <c r="B14" s="79" t="s">
        <v>4</v>
      </c>
      <c r="C14" s="79">
        <f>+C8+C9+C11+C13</f>
        <v>0</v>
      </c>
      <c r="D14" s="79">
        <f t="shared" ref="D14:N14" si="7">+D8+D9+D11+D13</f>
        <v>0</v>
      </c>
      <c r="E14" s="79">
        <f t="shared" si="7"/>
        <v>0</v>
      </c>
      <c r="F14" s="79">
        <f t="shared" si="7"/>
        <v>0</v>
      </c>
      <c r="G14" s="79">
        <f t="shared" si="7"/>
        <v>0</v>
      </c>
      <c r="H14" s="79">
        <f t="shared" si="7"/>
        <v>0</v>
      </c>
      <c r="I14" s="79">
        <f t="shared" si="7"/>
        <v>0</v>
      </c>
      <c r="J14" s="79">
        <f t="shared" si="7"/>
        <v>0</v>
      </c>
      <c r="K14" s="79">
        <f t="shared" si="7"/>
        <v>0</v>
      </c>
      <c r="L14" s="79">
        <f t="shared" si="7"/>
        <v>0</v>
      </c>
      <c r="M14" s="79">
        <f t="shared" si="7"/>
        <v>0</v>
      </c>
      <c r="N14" s="79">
        <f t="shared" si="7"/>
        <v>0</v>
      </c>
      <c r="O14" s="79"/>
      <c r="P14" s="79">
        <f>+P8+P9+P11+P13</f>
        <v>0</v>
      </c>
      <c r="Q14" s="17" t="e">
        <f>P14/$P$6</f>
        <v>#DIV/0!</v>
      </c>
    </row>
    <row r="15" spans="1:17" s="8" customFormat="1" x14ac:dyDescent="0.2">
      <c r="A15" s="103"/>
      <c r="B15" s="79" t="s">
        <v>5</v>
      </c>
      <c r="C15" s="79">
        <f>+C6-C14</f>
        <v>0</v>
      </c>
      <c r="D15" s="79">
        <f t="shared" ref="D15:N15" si="8">+D6-D14</f>
        <v>0</v>
      </c>
      <c r="E15" s="79">
        <f t="shared" si="8"/>
        <v>0</v>
      </c>
      <c r="F15" s="79">
        <f t="shared" si="8"/>
        <v>0</v>
      </c>
      <c r="G15" s="79">
        <f t="shared" si="8"/>
        <v>0</v>
      </c>
      <c r="H15" s="79">
        <f t="shared" si="8"/>
        <v>0</v>
      </c>
      <c r="I15" s="79">
        <f t="shared" si="8"/>
        <v>0</v>
      </c>
      <c r="J15" s="79">
        <f t="shared" si="8"/>
        <v>0</v>
      </c>
      <c r="K15" s="79">
        <f t="shared" si="8"/>
        <v>0</v>
      </c>
      <c r="L15" s="79">
        <f t="shared" si="8"/>
        <v>0</v>
      </c>
      <c r="M15" s="79">
        <f t="shared" si="8"/>
        <v>0</v>
      </c>
      <c r="N15" s="79">
        <f t="shared" si="8"/>
        <v>0</v>
      </c>
      <c r="O15" s="79"/>
      <c r="P15" s="79">
        <f t="shared" si="0"/>
        <v>0</v>
      </c>
      <c r="Q15" s="17" t="e">
        <f>P15/$P$6</f>
        <v>#DIV/0!</v>
      </c>
    </row>
    <row r="16" spans="1:17" s="8" customFormat="1" x14ac:dyDescent="0.2">
      <c r="A16" s="98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8" customFormat="1" x14ac:dyDescent="0.2">
      <c r="A17" s="102" t="s">
        <v>124</v>
      </c>
      <c r="B17" s="78" t="s">
        <v>48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78"/>
      <c r="P17" s="78">
        <f t="shared" si="0"/>
        <v>0</v>
      </c>
    </row>
    <row r="18" spans="1:16" s="8" customFormat="1" x14ac:dyDescent="0.2">
      <c r="A18" s="102" t="s">
        <v>125</v>
      </c>
      <c r="B18" s="78" t="s">
        <v>6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78"/>
      <c r="P18" s="78">
        <f t="shared" si="0"/>
        <v>0</v>
      </c>
    </row>
    <row r="19" spans="1:16" s="8" customFormat="1" x14ac:dyDescent="0.2">
      <c r="A19" s="102" t="s">
        <v>126</v>
      </c>
      <c r="B19" s="104" t="s">
        <v>7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78"/>
      <c r="P19" s="78">
        <f t="shared" si="0"/>
        <v>0</v>
      </c>
    </row>
    <row r="20" spans="1:16" s="8" customFormat="1" x14ac:dyDescent="0.2">
      <c r="A20" s="102" t="s">
        <v>127</v>
      </c>
      <c r="B20" s="78" t="s">
        <v>8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78"/>
      <c r="P20" s="78">
        <f t="shared" si="0"/>
        <v>0</v>
      </c>
    </row>
    <row r="21" spans="1:16" s="8" customFormat="1" x14ac:dyDescent="0.2">
      <c r="A21" s="102" t="s">
        <v>128</v>
      </c>
      <c r="B21" s="78" t="s">
        <v>9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78"/>
      <c r="P21" s="78">
        <f t="shared" si="0"/>
        <v>0</v>
      </c>
    </row>
    <row r="22" spans="1:16" s="8" customFormat="1" x14ac:dyDescent="0.2">
      <c r="A22" s="102" t="s">
        <v>129</v>
      </c>
      <c r="B22" s="78" t="s">
        <v>13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78"/>
      <c r="P22" s="78">
        <f t="shared" si="0"/>
        <v>0</v>
      </c>
    </row>
    <row r="23" spans="1:16" s="8" customFormat="1" x14ac:dyDescent="0.2">
      <c r="A23" s="102" t="s">
        <v>130</v>
      </c>
      <c r="B23" s="78" t="s">
        <v>12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78"/>
      <c r="P23" s="78">
        <f t="shared" si="0"/>
        <v>0</v>
      </c>
    </row>
    <row r="24" spans="1:16" s="8" customFormat="1" x14ac:dyDescent="0.2">
      <c r="A24" s="102" t="s">
        <v>131</v>
      </c>
      <c r="B24" s="104" t="s">
        <v>134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78"/>
      <c r="P24" s="78">
        <f t="shared" si="0"/>
        <v>0</v>
      </c>
    </row>
    <row r="25" spans="1:16" s="8" customFormat="1" x14ac:dyDescent="0.2">
      <c r="A25" s="102" t="s">
        <v>132</v>
      </c>
      <c r="B25" s="104" t="s">
        <v>133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78"/>
      <c r="P25" s="78">
        <f t="shared" si="0"/>
        <v>0</v>
      </c>
    </row>
    <row r="26" spans="1:16" s="8" customFormat="1" x14ac:dyDescent="0.2">
      <c r="A26" s="102" t="s">
        <v>135</v>
      </c>
      <c r="B26" s="78" t="s">
        <v>10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78"/>
      <c r="P26" s="78">
        <f t="shared" si="0"/>
        <v>0</v>
      </c>
    </row>
    <row r="27" spans="1:16" s="8" customFormat="1" x14ac:dyDescent="0.2">
      <c r="A27" s="102" t="s">
        <v>136</v>
      </c>
      <c r="B27" s="104" t="s">
        <v>137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78"/>
      <c r="P27" s="78">
        <f t="shared" si="0"/>
        <v>0</v>
      </c>
    </row>
    <row r="28" spans="1:16" s="8" customFormat="1" x14ac:dyDescent="0.2">
      <c r="A28" s="102" t="s">
        <v>139</v>
      </c>
      <c r="B28" s="104" t="s">
        <v>138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78"/>
      <c r="P28" s="78">
        <f t="shared" si="0"/>
        <v>0</v>
      </c>
    </row>
    <row r="29" spans="1:16" s="8" customFormat="1" x14ac:dyDescent="0.2">
      <c r="A29" s="102" t="s">
        <v>140</v>
      </c>
      <c r="B29" s="78" t="s">
        <v>11</v>
      </c>
      <c r="C29" s="86"/>
      <c r="D29" s="114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78"/>
      <c r="P29" s="78">
        <f t="shared" si="0"/>
        <v>0</v>
      </c>
    </row>
    <row r="30" spans="1:16" s="8" customFormat="1" x14ac:dyDescent="0.2">
      <c r="A30" s="102" t="s">
        <v>142</v>
      </c>
      <c r="B30" s="104" t="s">
        <v>143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78"/>
      <c r="P30" s="78">
        <f t="shared" si="0"/>
        <v>0</v>
      </c>
    </row>
    <row r="31" spans="1:16" s="8" customFormat="1" x14ac:dyDescent="0.2">
      <c r="A31" s="102" t="s">
        <v>144</v>
      </c>
      <c r="B31" s="104" t="s">
        <v>145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78"/>
      <c r="P31" s="78">
        <f t="shared" si="0"/>
        <v>0</v>
      </c>
    </row>
    <row r="32" spans="1:16" s="8" customFormat="1" x14ac:dyDescent="0.2">
      <c r="A32" s="102" t="s">
        <v>146</v>
      </c>
      <c r="B32" s="104" t="s">
        <v>147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78"/>
      <c r="P32" s="78">
        <f t="shared" si="0"/>
        <v>0</v>
      </c>
    </row>
    <row r="33" spans="1:17" s="8" customFormat="1" x14ac:dyDescent="0.2">
      <c r="A33" s="102" t="s">
        <v>148</v>
      </c>
      <c r="B33" s="78" t="s">
        <v>14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78"/>
      <c r="P33" s="78">
        <f t="shared" si="0"/>
        <v>0</v>
      </c>
    </row>
    <row r="34" spans="1:17" s="8" customFormat="1" x14ac:dyDescent="0.2">
      <c r="A34" s="102" t="s">
        <v>149</v>
      </c>
      <c r="B34" s="104" t="s">
        <v>150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78"/>
      <c r="P34" s="78">
        <f t="shared" si="0"/>
        <v>0</v>
      </c>
    </row>
    <row r="35" spans="1:17" s="8" customFormat="1" x14ac:dyDescent="0.2">
      <c r="A35" s="102" t="s">
        <v>151</v>
      </c>
      <c r="B35" s="104" t="s">
        <v>152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78"/>
      <c r="P35" s="78">
        <f t="shared" si="0"/>
        <v>0</v>
      </c>
    </row>
    <row r="36" spans="1:17" s="8" customFormat="1" x14ac:dyDescent="0.2">
      <c r="A36" s="102" t="s">
        <v>153</v>
      </c>
      <c r="B36" s="104" t="s">
        <v>154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78"/>
      <c r="P36" s="78">
        <f t="shared" si="0"/>
        <v>0</v>
      </c>
    </row>
    <row r="37" spans="1:17" s="8" customFormat="1" x14ac:dyDescent="0.2">
      <c r="A37" s="102" t="s">
        <v>155</v>
      </c>
      <c r="B37" s="104" t="s">
        <v>156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78"/>
      <c r="P37" s="78">
        <f t="shared" si="0"/>
        <v>0</v>
      </c>
    </row>
    <row r="38" spans="1:17" s="8" customFormat="1" x14ac:dyDescent="0.2">
      <c r="A38" s="102" t="s">
        <v>158</v>
      </c>
      <c r="B38" s="104" t="s">
        <v>157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78"/>
      <c r="P38" s="78">
        <f t="shared" si="0"/>
        <v>0</v>
      </c>
    </row>
    <row r="39" spans="1:17" s="8" customFormat="1" x14ac:dyDescent="0.2">
      <c r="A39" s="102" t="s">
        <v>159</v>
      </c>
      <c r="B39" s="78" t="s">
        <v>15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78"/>
      <c r="P39" s="78">
        <f t="shared" si="0"/>
        <v>0</v>
      </c>
    </row>
    <row r="40" spans="1:17" s="8" customFormat="1" x14ac:dyDescent="0.2">
      <c r="A40" s="102" t="s">
        <v>160</v>
      </c>
      <c r="B40" s="78" t="s">
        <v>16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78"/>
      <c r="P40" s="78">
        <f t="shared" si="0"/>
        <v>0</v>
      </c>
    </row>
    <row r="41" spans="1:17" s="8" customFormat="1" x14ac:dyDescent="0.2">
      <c r="A41" s="102" t="s">
        <v>161</v>
      </c>
      <c r="B41" s="78" t="s">
        <v>103</v>
      </c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78"/>
      <c r="P41" s="78">
        <f t="shared" si="0"/>
        <v>0</v>
      </c>
    </row>
    <row r="42" spans="1:17" s="8" customFormat="1" x14ac:dyDescent="0.2">
      <c r="A42" s="102" t="s">
        <v>162</v>
      </c>
      <c r="B42" s="104" t="s">
        <v>163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78"/>
      <c r="P42" s="78">
        <f t="shared" si="0"/>
        <v>0</v>
      </c>
    </row>
    <row r="43" spans="1:17" s="8" customFormat="1" x14ac:dyDescent="0.2">
      <c r="A43" s="102" t="s">
        <v>141</v>
      </c>
      <c r="B43" s="78" t="s">
        <v>36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78"/>
      <c r="P43" s="78">
        <f t="shared" si="0"/>
        <v>0</v>
      </c>
    </row>
    <row r="44" spans="1:17" s="8" customFormat="1" x14ac:dyDescent="0.2">
      <c r="A44" s="102" t="s">
        <v>164</v>
      </c>
      <c r="B44" s="104" t="s">
        <v>165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78"/>
      <c r="P44" s="78">
        <f>SUM(C44:O44)</f>
        <v>0</v>
      </c>
    </row>
    <row r="45" spans="1:17" s="8" customFormat="1" x14ac:dyDescent="0.2">
      <c r="A45" s="103"/>
      <c r="B45" s="79" t="s">
        <v>17</v>
      </c>
      <c r="C45" s="79">
        <f>SUM(C17:C44)</f>
        <v>0</v>
      </c>
      <c r="D45" s="79">
        <f t="shared" ref="D45:N45" si="9">SUM(D17:D44)</f>
        <v>0</v>
      </c>
      <c r="E45" s="79">
        <f t="shared" si="9"/>
        <v>0</v>
      </c>
      <c r="F45" s="79">
        <f t="shared" si="9"/>
        <v>0</v>
      </c>
      <c r="G45" s="79">
        <f t="shared" si="9"/>
        <v>0</v>
      </c>
      <c r="H45" s="79">
        <f t="shared" si="9"/>
        <v>0</v>
      </c>
      <c r="I45" s="79">
        <f t="shared" si="9"/>
        <v>0</v>
      </c>
      <c r="J45" s="79">
        <f t="shared" si="9"/>
        <v>0</v>
      </c>
      <c r="K45" s="79">
        <f t="shared" si="9"/>
        <v>0</v>
      </c>
      <c r="L45" s="79">
        <f t="shared" si="9"/>
        <v>0</v>
      </c>
      <c r="M45" s="79">
        <f t="shared" si="9"/>
        <v>0</v>
      </c>
      <c r="N45" s="79">
        <f t="shared" si="9"/>
        <v>0</v>
      </c>
      <c r="O45" s="79"/>
      <c r="P45" s="79">
        <f t="shared" ref="P45" si="10">SUM(P17:P44)</f>
        <v>0</v>
      </c>
      <c r="Q45" s="17" t="e">
        <f>P45/$P$6</f>
        <v>#DIV/0!</v>
      </c>
    </row>
    <row r="46" spans="1:17" s="8" customFormat="1" x14ac:dyDescent="0.2">
      <c r="A46" s="102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</row>
    <row r="47" spans="1:17" s="8" customFormat="1" x14ac:dyDescent="0.2">
      <c r="A47" s="103"/>
      <c r="B47" s="79" t="s">
        <v>18</v>
      </c>
      <c r="C47" s="79">
        <f>+C15-C45</f>
        <v>0</v>
      </c>
      <c r="D47" s="79">
        <f t="shared" ref="D47:N47" si="11">+D15-D45</f>
        <v>0</v>
      </c>
      <c r="E47" s="79">
        <f t="shared" si="11"/>
        <v>0</v>
      </c>
      <c r="F47" s="79">
        <f t="shared" si="11"/>
        <v>0</v>
      </c>
      <c r="G47" s="79">
        <f t="shared" si="11"/>
        <v>0</v>
      </c>
      <c r="H47" s="79">
        <f t="shared" si="11"/>
        <v>0</v>
      </c>
      <c r="I47" s="79">
        <f t="shared" si="11"/>
        <v>0</v>
      </c>
      <c r="J47" s="79">
        <f t="shared" si="11"/>
        <v>0</v>
      </c>
      <c r="K47" s="79">
        <f t="shared" si="11"/>
        <v>0</v>
      </c>
      <c r="L47" s="79">
        <f t="shared" si="11"/>
        <v>0</v>
      </c>
      <c r="M47" s="79">
        <f t="shared" si="11"/>
        <v>0</v>
      </c>
      <c r="N47" s="79">
        <f t="shared" si="11"/>
        <v>0</v>
      </c>
      <c r="O47" s="79"/>
      <c r="P47" s="79">
        <f t="shared" si="0"/>
        <v>0</v>
      </c>
      <c r="Q47" s="17" t="e">
        <f>P47/$P$6</f>
        <v>#DIV/0!</v>
      </c>
    </row>
    <row r="48" spans="1:17" s="8" customFormat="1" x14ac:dyDescent="0.2">
      <c r="A48" s="102" t="s">
        <v>166</v>
      </c>
      <c r="B48" s="78" t="s">
        <v>19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78"/>
      <c r="P48" s="78">
        <f t="shared" si="0"/>
        <v>0</v>
      </c>
    </row>
    <row r="49" spans="1:17" s="8" customFormat="1" x14ac:dyDescent="0.2">
      <c r="A49" s="103"/>
      <c r="B49" s="79" t="s">
        <v>20</v>
      </c>
      <c r="C49" s="79">
        <f t="shared" ref="C49" si="12">+C47-C48</f>
        <v>0</v>
      </c>
      <c r="D49" s="79">
        <f t="shared" ref="D49:N49" si="13">+D47-D48</f>
        <v>0</v>
      </c>
      <c r="E49" s="79">
        <f t="shared" si="13"/>
        <v>0</v>
      </c>
      <c r="F49" s="79">
        <f t="shared" si="13"/>
        <v>0</v>
      </c>
      <c r="G49" s="79">
        <f t="shared" si="13"/>
        <v>0</v>
      </c>
      <c r="H49" s="79">
        <f t="shared" si="13"/>
        <v>0</v>
      </c>
      <c r="I49" s="79">
        <f t="shared" si="13"/>
        <v>0</v>
      </c>
      <c r="J49" s="79">
        <f t="shared" si="13"/>
        <v>0</v>
      </c>
      <c r="K49" s="79">
        <f t="shared" si="13"/>
        <v>0</v>
      </c>
      <c r="L49" s="79">
        <f t="shared" si="13"/>
        <v>0</v>
      </c>
      <c r="M49" s="79">
        <f t="shared" si="13"/>
        <v>0</v>
      </c>
      <c r="N49" s="79">
        <f t="shared" si="13"/>
        <v>0</v>
      </c>
      <c r="O49" s="79"/>
      <c r="P49" s="79">
        <f t="shared" si="0"/>
        <v>0</v>
      </c>
      <c r="Q49" s="17" t="e">
        <f>P49/$P$6</f>
        <v>#DIV/0!</v>
      </c>
    </row>
    <row r="50" spans="1:17" s="8" customFormat="1" x14ac:dyDescent="0.2">
      <c r="A50" s="102"/>
      <c r="B50" s="104" t="s">
        <v>167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79"/>
      <c r="P50" s="79"/>
      <c r="Q50" s="17"/>
    </row>
    <row r="51" spans="1:17" s="8" customFormat="1" x14ac:dyDescent="0.2">
      <c r="A51" s="102"/>
      <c r="B51" s="104" t="s">
        <v>168</v>
      </c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79"/>
      <c r="P51" s="79"/>
      <c r="Q51" s="17"/>
    </row>
    <row r="52" spans="1:17" s="8" customFormat="1" x14ac:dyDescent="0.2">
      <c r="A52" s="103"/>
      <c r="B52" s="108" t="s">
        <v>170</v>
      </c>
      <c r="C52" s="79">
        <f>+C49+C50+C51</f>
        <v>0</v>
      </c>
      <c r="D52" s="79">
        <f t="shared" ref="D52:N52" si="14">+D49+D50+D51</f>
        <v>0</v>
      </c>
      <c r="E52" s="79">
        <f t="shared" si="14"/>
        <v>0</v>
      </c>
      <c r="F52" s="79">
        <f t="shared" si="14"/>
        <v>0</v>
      </c>
      <c r="G52" s="79">
        <f t="shared" si="14"/>
        <v>0</v>
      </c>
      <c r="H52" s="79">
        <f t="shared" si="14"/>
        <v>0</v>
      </c>
      <c r="I52" s="79">
        <f t="shared" si="14"/>
        <v>0</v>
      </c>
      <c r="J52" s="79">
        <f t="shared" si="14"/>
        <v>0</v>
      </c>
      <c r="K52" s="79">
        <f t="shared" si="14"/>
        <v>0</v>
      </c>
      <c r="L52" s="79">
        <f t="shared" si="14"/>
        <v>0</v>
      </c>
      <c r="M52" s="79">
        <f t="shared" si="14"/>
        <v>0</v>
      </c>
      <c r="N52" s="79">
        <f t="shared" si="14"/>
        <v>0</v>
      </c>
      <c r="O52" s="79"/>
      <c r="P52" s="79">
        <f t="shared" ref="P52" si="15">SUM(C52:O52)</f>
        <v>0</v>
      </c>
      <c r="Q52" s="17" t="e">
        <f>P52/$P$6</f>
        <v>#DIV/0!</v>
      </c>
    </row>
    <row r="53" spans="1:17" s="8" customFormat="1" x14ac:dyDescent="0.2">
      <c r="A53" s="102"/>
      <c r="B53" s="104" t="s">
        <v>169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79"/>
      <c r="P53" s="79"/>
      <c r="Q53" s="17"/>
    </row>
    <row r="54" spans="1:17" s="8" customFormat="1" x14ac:dyDescent="0.2">
      <c r="A54" s="102"/>
      <c r="B54" s="104" t="s">
        <v>42</v>
      </c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79"/>
      <c r="P54" s="79"/>
      <c r="Q54" s="17"/>
    </row>
    <row r="55" spans="1:17" s="8" customFormat="1" x14ac:dyDescent="0.2">
      <c r="A55" s="103"/>
      <c r="B55" s="108" t="s">
        <v>171</v>
      </c>
      <c r="C55" s="79">
        <f>+C52-C53-C54</f>
        <v>0</v>
      </c>
      <c r="D55" s="79">
        <f>+D52-D53-D54+C55</f>
        <v>0</v>
      </c>
      <c r="E55" s="79">
        <f t="shared" ref="E55:N55" si="16">+E52-E53-E54+D55</f>
        <v>0</v>
      </c>
      <c r="F55" s="79">
        <f t="shared" si="16"/>
        <v>0</v>
      </c>
      <c r="G55" s="79">
        <f t="shared" si="16"/>
        <v>0</v>
      </c>
      <c r="H55" s="79">
        <f t="shared" si="16"/>
        <v>0</v>
      </c>
      <c r="I55" s="79">
        <f t="shared" si="16"/>
        <v>0</v>
      </c>
      <c r="J55" s="79">
        <f t="shared" si="16"/>
        <v>0</v>
      </c>
      <c r="K55" s="79">
        <f t="shared" si="16"/>
        <v>0</v>
      </c>
      <c r="L55" s="79">
        <f t="shared" si="16"/>
        <v>0</v>
      </c>
      <c r="M55" s="79">
        <f t="shared" si="16"/>
        <v>0</v>
      </c>
      <c r="N55" s="79">
        <f t="shared" si="16"/>
        <v>0</v>
      </c>
      <c r="O55" s="79"/>
      <c r="P55" s="79">
        <f>SUM(C52:O52)</f>
        <v>0</v>
      </c>
    </row>
    <row r="56" spans="1:17" x14ac:dyDescent="0.2"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</row>
    <row r="58" spans="1:17" x14ac:dyDescent="0.2">
      <c r="D58" s="41"/>
      <c r="E58" s="41"/>
      <c r="F58" s="41"/>
      <c r="G58" s="41"/>
      <c r="H58" s="41"/>
      <c r="I58" s="41"/>
      <c r="J58" s="41"/>
      <c r="M58" s="67"/>
    </row>
    <row r="60" spans="1:17" x14ac:dyDescent="0.2">
      <c r="D60" s="41"/>
      <c r="E60" s="41"/>
      <c r="F60" s="41"/>
      <c r="G60" s="41"/>
      <c r="H60" s="41"/>
      <c r="I60" s="41"/>
      <c r="J60" s="41"/>
    </row>
  </sheetData>
  <sheetProtection sheet="1" objects="1" scenarios="1"/>
  <phoneticPr fontId="0" type="noConversion"/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9">
    <pageSetUpPr fitToPage="1"/>
  </sheetPr>
  <dimension ref="A1:Q55"/>
  <sheetViews>
    <sheetView showGridLines="0" workbookViewId="0"/>
  </sheetViews>
  <sheetFormatPr defaultRowHeight="12.75" x14ac:dyDescent="0.2"/>
  <cols>
    <col min="1" max="1" width="4.28515625" customWidth="1"/>
    <col min="2" max="2" width="27" customWidth="1"/>
    <col min="3" max="3" width="14.140625" customWidth="1"/>
    <col min="4" max="4" width="11.42578125" style="1" customWidth="1"/>
    <col min="5" max="5" width="11.7109375" style="1" bestFit="1" customWidth="1"/>
    <col min="6" max="6" width="11.42578125" style="1" customWidth="1"/>
    <col min="7" max="8" width="11.5703125" customWidth="1"/>
    <col min="9" max="9" width="11.7109375" customWidth="1"/>
    <col min="10" max="12" width="11.7109375" bestFit="1" customWidth="1"/>
    <col min="13" max="13" width="12.28515625" bestFit="1" customWidth="1"/>
    <col min="14" max="14" width="12.140625" customWidth="1"/>
    <col min="15" max="16" width="11.7109375" customWidth="1"/>
    <col min="17" max="17" width="10.140625" bestFit="1" customWidth="1"/>
  </cols>
  <sheetData>
    <row r="1" spans="1:17" ht="15" x14ac:dyDescent="0.2">
      <c r="B1" s="6" t="str">
        <f>"Last Year Bal Sheet to "&amp;TEXT(O3,"mmm-yyyy")</f>
        <v>Last Year Bal Sheet to Dec-2023</v>
      </c>
      <c r="C1" s="6"/>
    </row>
    <row r="2" spans="1:17" x14ac:dyDescent="0.2">
      <c r="B2" t="s">
        <v>98</v>
      </c>
      <c r="C2" s="10"/>
    </row>
    <row r="3" spans="1:17" s="2" customFormat="1" x14ac:dyDescent="0.2">
      <c r="B3" s="4"/>
      <c r="C3" s="5">
        <v>44910</v>
      </c>
      <c r="D3" s="5">
        <v>44941</v>
      </c>
      <c r="E3" s="5">
        <v>44972</v>
      </c>
      <c r="F3" s="5">
        <v>45000</v>
      </c>
      <c r="G3" s="5">
        <v>45031</v>
      </c>
      <c r="H3" s="5">
        <v>45061</v>
      </c>
      <c r="I3" s="5">
        <v>45092</v>
      </c>
      <c r="J3" s="5">
        <v>45122</v>
      </c>
      <c r="K3" s="5">
        <v>45153</v>
      </c>
      <c r="L3" s="5">
        <v>45184</v>
      </c>
      <c r="M3" s="5">
        <v>45214</v>
      </c>
      <c r="N3" s="5">
        <v>45245</v>
      </c>
      <c r="O3" s="5">
        <v>45275</v>
      </c>
      <c r="P3" s="5"/>
    </row>
    <row r="4" spans="1:17" s="2" customFormat="1" x14ac:dyDescent="0.2">
      <c r="A4" s="100"/>
    </row>
    <row r="5" spans="1:17" s="8" customFormat="1" x14ac:dyDescent="0.2">
      <c r="A5" s="102" t="s">
        <v>107</v>
      </c>
      <c r="B5" s="105" t="s">
        <v>172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Q5" s="95"/>
    </row>
    <row r="6" spans="1:17" s="8" customFormat="1" x14ac:dyDescent="0.2">
      <c r="A6" s="102" t="s">
        <v>109</v>
      </c>
      <c r="B6" s="105" t="s">
        <v>173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Q6" s="95"/>
    </row>
    <row r="7" spans="1:17" s="8" customFormat="1" x14ac:dyDescent="0.2">
      <c r="A7" s="102" t="s">
        <v>111</v>
      </c>
      <c r="B7" s="105" t="s">
        <v>174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Q7" s="95"/>
    </row>
    <row r="8" spans="1:17" s="8" customFormat="1" x14ac:dyDescent="0.2">
      <c r="A8" s="102" t="s">
        <v>178</v>
      </c>
      <c r="B8" s="105" t="s">
        <v>175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Q8" s="95"/>
    </row>
    <row r="9" spans="1:17" s="8" customFormat="1" x14ac:dyDescent="0.2">
      <c r="A9" s="103"/>
      <c r="B9" s="110" t="s">
        <v>176</v>
      </c>
      <c r="C9" s="79">
        <f t="shared" ref="C9:N9" si="0">SUM(C4:C8)</f>
        <v>0</v>
      </c>
      <c r="D9" s="79">
        <f t="shared" si="0"/>
        <v>0</v>
      </c>
      <c r="E9" s="79">
        <f t="shared" si="0"/>
        <v>0</v>
      </c>
      <c r="F9" s="79">
        <f t="shared" si="0"/>
        <v>0</v>
      </c>
      <c r="G9" s="79">
        <f t="shared" si="0"/>
        <v>0</v>
      </c>
      <c r="H9" s="79">
        <f t="shared" si="0"/>
        <v>0</v>
      </c>
      <c r="I9" s="79">
        <f t="shared" si="0"/>
        <v>0</v>
      </c>
      <c r="J9" s="79">
        <f t="shared" si="0"/>
        <v>0</v>
      </c>
      <c r="K9" s="79">
        <f t="shared" si="0"/>
        <v>0</v>
      </c>
      <c r="L9" s="79">
        <f t="shared" si="0"/>
        <v>0</v>
      </c>
      <c r="M9" s="79">
        <f t="shared" si="0"/>
        <v>0</v>
      </c>
      <c r="N9" s="79">
        <f t="shared" si="0"/>
        <v>0</v>
      </c>
      <c r="O9" s="79">
        <f>SUM(O5:O8)</f>
        <v>0</v>
      </c>
      <c r="Q9" s="95"/>
    </row>
    <row r="10" spans="1:17" s="8" customFormat="1" x14ac:dyDescent="0.2">
      <c r="A10" s="98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7" s="8" customFormat="1" x14ac:dyDescent="0.2">
      <c r="A11" s="102" t="s">
        <v>166</v>
      </c>
      <c r="B11" s="7" t="s">
        <v>24</v>
      </c>
      <c r="C11" s="85"/>
      <c r="D11" s="85"/>
      <c r="E11" s="85"/>
      <c r="F11" s="85"/>
      <c r="G11" s="96"/>
      <c r="H11" s="85"/>
      <c r="I11" s="85"/>
      <c r="J11" s="85"/>
      <c r="K11" s="85"/>
      <c r="L11" s="85"/>
      <c r="M11" s="96"/>
      <c r="N11" s="85"/>
      <c r="O11" s="85"/>
    </row>
    <row r="12" spans="1:17" s="8" customFormat="1" x14ac:dyDescent="0.2">
      <c r="A12" s="102" t="s">
        <v>113</v>
      </c>
      <c r="B12" s="7" t="s">
        <v>37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1:17" s="8" customFormat="1" x14ac:dyDescent="0.2">
      <c r="A13" s="102" t="s">
        <v>112</v>
      </c>
      <c r="B13" s="7" t="s">
        <v>94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1:17" s="8" customFormat="1" ht="12.75" customHeight="1" x14ac:dyDescent="0.2">
      <c r="A14" s="102" t="s">
        <v>179</v>
      </c>
      <c r="B14" s="105" t="s">
        <v>177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</row>
    <row r="15" spans="1:17" s="8" customFormat="1" x14ac:dyDescent="0.2">
      <c r="A15" s="102"/>
      <c r="B15" s="105" t="s">
        <v>26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</row>
    <row r="16" spans="1:17" s="8" customFormat="1" x14ac:dyDescent="0.2">
      <c r="A16" s="103"/>
      <c r="B16" s="9" t="s">
        <v>27</v>
      </c>
      <c r="C16" s="79">
        <f t="shared" ref="C16:O16" si="1">SUM(C11:C15)</f>
        <v>0</v>
      </c>
      <c r="D16" s="79">
        <f t="shared" si="1"/>
        <v>0</v>
      </c>
      <c r="E16" s="79">
        <f t="shared" si="1"/>
        <v>0</v>
      </c>
      <c r="F16" s="79">
        <f t="shared" si="1"/>
        <v>0</v>
      </c>
      <c r="G16" s="79">
        <f t="shared" si="1"/>
        <v>0</v>
      </c>
      <c r="H16" s="79">
        <f t="shared" si="1"/>
        <v>0</v>
      </c>
      <c r="I16" s="79">
        <f t="shared" si="1"/>
        <v>0</v>
      </c>
      <c r="J16" s="79">
        <f t="shared" si="1"/>
        <v>0</v>
      </c>
      <c r="K16" s="79">
        <f t="shared" si="1"/>
        <v>0</v>
      </c>
      <c r="L16" s="79">
        <f t="shared" si="1"/>
        <v>0</v>
      </c>
      <c r="M16" s="79">
        <f t="shared" si="1"/>
        <v>0</v>
      </c>
      <c r="N16" s="79">
        <f t="shared" si="1"/>
        <v>0</v>
      </c>
      <c r="O16" s="79">
        <f t="shared" si="1"/>
        <v>0</v>
      </c>
    </row>
    <row r="17" spans="1:15" x14ac:dyDescent="0.2">
      <c r="A17" s="98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1:15" s="8" customFormat="1" x14ac:dyDescent="0.2">
      <c r="A18" s="102" t="s">
        <v>180</v>
      </c>
      <c r="B18" s="7" t="s">
        <v>41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</row>
    <row r="19" spans="1:15" s="8" customFormat="1" x14ac:dyDescent="0.2">
      <c r="A19" s="102" t="s">
        <v>181</v>
      </c>
      <c r="B19" s="7" t="s">
        <v>95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1:15" s="8" customFormat="1" x14ac:dyDescent="0.2">
      <c r="A20" s="102" t="s">
        <v>182</v>
      </c>
      <c r="B20" s="105" t="s">
        <v>183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</row>
    <row r="21" spans="1:15" s="8" customFormat="1" x14ac:dyDescent="0.2">
      <c r="A21" s="102" t="s">
        <v>186</v>
      </c>
      <c r="B21" s="105" t="s">
        <v>184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</row>
    <row r="22" spans="1:15" s="8" customFormat="1" x14ac:dyDescent="0.2">
      <c r="A22" s="102" t="s">
        <v>187</v>
      </c>
      <c r="B22" s="105" t="s">
        <v>42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</row>
    <row r="23" spans="1:15" s="8" customFormat="1" x14ac:dyDescent="0.2">
      <c r="A23" s="102" t="s">
        <v>108</v>
      </c>
      <c r="B23" s="7" t="s">
        <v>29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1:15" s="8" customFormat="1" x14ac:dyDescent="0.2">
      <c r="A24" s="102" t="s">
        <v>114</v>
      </c>
      <c r="B24" s="105" t="s">
        <v>185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</row>
    <row r="25" spans="1:15" s="8" customFormat="1" x14ac:dyDescent="0.2">
      <c r="A25" s="103"/>
      <c r="B25" s="9" t="s">
        <v>30</v>
      </c>
      <c r="C25" s="79">
        <f t="shared" ref="C25:O25" si="2">SUM(C18:C24)</f>
        <v>0</v>
      </c>
      <c r="D25" s="79">
        <f t="shared" si="2"/>
        <v>0</v>
      </c>
      <c r="E25" s="79">
        <f t="shared" si="2"/>
        <v>0</v>
      </c>
      <c r="F25" s="79">
        <f t="shared" si="2"/>
        <v>0</v>
      </c>
      <c r="G25" s="79">
        <f t="shared" si="2"/>
        <v>0</v>
      </c>
      <c r="H25" s="79">
        <f t="shared" si="2"/>
        <v>0</v>
      </c>
      <c r="I25" s="79">
        <f t="shared" si="2"/>
        <v>0</v>
      </c>
      <c r="J25" s="79">
        <f t="shared" si="2"/>
        <v>0</v>
      </c>
      <c r="K25" s="79">
        <f t="shared" si="2"/>
        <v>0</v>
      </c>
      <c r="L25" s="79">
        <f t="shared" si="2"/>
        <v>0</v>
      </c>
      <c r="M25" s="79">
        <f t="shared" si="2"/>
        <v>0</v>
      </c>
      <c r="N25" s="79">
        <f t="shared" si="2"/>
        <v>0</v>
      </c>
      <c r="O25" s="79">
        <f t="shared" si="2"/>
        <v>0</v>
      </c>
    </row>
    <row r="26" spans="1:15" x14ac:dyDescent="0.2">
      <c r="A26" s="98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s="8" customFormat="1" x14ac:dyDescent="0.2">
      <c r="A27" s="103"/>
      <c r="B27" s="9" t="s">
        <v>31</v>
      </c>
      <c r="C27" s="79">
        <f t="shared" ref="C27:O27" si="3">+C25+C16+C9</f>
        <v>0</v>
      </c>
      <c r="D27" s="79">
        <f t="shared" si="3"/>
        <v>0</v>
      </c>
      <c r="E27" s="79">
        <f t="shared" si="3"/>
        <v>0</v>
      </c>
      <c r="F27" s="79">
        <f t="shared" si="3"/>
        <v>0</v>
      </c>
      <c r="G27" s="79">
        <f t="shared" si="3"/>
        <v>0</v>
      </c>
      <c r="H27" s="79">
        <f t="shared" si="3"/>
        <v>0</v>
      </c>
      <c r="I27" s="79">
        <f t="shared" si="3"/>
        <v>0</v>
      </c>
      <c r="J27" s="79">
        <f t="shared" si="3"/>
        <v>0</v>
      </c>
      <c r="K27" s="79">
        <f t="shared" si="3"/>
        <v>0</v>
      </c>
      <c r="L27" s="79">
        <f t="shared" si="3"/>
        <v>0</v>
      </c>
      <c r="M27" s="79">
        <f t="shared" si="3"/>
        <v>0</v>
      </c>
      <c r="N27" s="79">
        <f t="shared" si="3"/>
        <v>0</v>
      </c>
      <c r="O27" s="79">
        <f t="shared" si="3"/>
        <v>0</v>
      </c>
    </row>
    <row r="28" spans="1:15" x14ac:dyDescent="0.2">
      <c r="A28" s="98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1:15" s="8" customFormat="1" x14ac:dyDescent="0.2">
      <c r="A29" s="98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s="8" customFormat="1" x14ac:dyDescent="0.2">
      <c r="A30" s="102" t="s">
        <v>115</v>
      </c>
      <c r="B30" s="7" t="s">
        <v>32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</row>
    <row r="31" spans="1:15" s="8" customFormat="1" x14ac:dyDescent="0.2">
      <c r="A31" s="102" t="s">
        <v>115</v>
      </c>
      <c r="B31" s="7" t="s">
        <v>33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85"/>
      <c r="O31" s="85"/>
    </row>
    <row r="32" spans="1:15" s="8" customFormat="1" x14ac:dyDescent="0.2">
      <c r="A32" s="102"/>
      <c r="B32" s="7" t="s">
        <v>34</v>
      </c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</row>
    <row r="33" spans="1:15" s="8" customFormat="1" x14ac:dyDescent="0.2">
      <c r="A33" s="102"/>
      <c r="B33" s="7" t="s">
        <v>35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</row>
    <row r="34" spans="1:15" s="8" customFormat="1" x14ac:dyDescent="0.2">
      <c r="A34" s="103"/>
      <c r="B34" s="9" t="s">
        <v>60</v>
      </c>
      <c r="C34" s="79">
        <f t="shared" ref="C34:I34" si="4">SUM(C30:C33)</f>
        <v>0</v>
      </c>
      <c r="D34" s="79">
        <f t="shared" si="4"/>
        <v>0</v>
      </c>
      <c r="E34" s="79">
        <f t="shared" si="4"/>
        <v>0</v>
      </c>
      <c r="F34" s="79">
        <f t="shared" si="4"/>
        <v>0</v>
      </c>
      <c r="G34" s="79">
        <f>SUM(G30:G33)</f>
        <v>0</v>
      </c>
      <c r="H34" s="79">
        <f t="shared" si="4"/>
        <v>0</v>
      </c>
      <c r="I34" s="79">
        <f t="shared" si="4"/>
        <v>0</v>
      </c>
      <c r="J34" s="79">
        <f t="shared" ref="J34:O34" si="5">SUM(J29:J32)</f>
        <v>0</v>
      </c>
      <c r="K34" s="79">
        <f t="shared" si="5"/>
        <v>0</v>
      </c>
      <c r="L34" s="79">
        <f t="shared" si="5"/>
        <v>0</v>
      </c>
      <c r="M34" s="79">
        <f t="shared" si="5"/>
        <v>0</v>
      </c>
      <c r="N34" s="79">
        <f t="shared" si="5"/>
        <v>0</v>
      </c>
      <c r="O34" s="79">
        <f t="shared" si="5"/>
        <v>0</v>
      </c>
    </row>
    <row r="35" spans="1:15" s="15" customFormat="1" ht="11.25" x14ac:dyDescent="0.2">
      <c r="A35" s="98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s="8" customFormat="1" x14ac:dyDescent="0.2">
      <c r="A36" s="102" t="s">
        <v>188</v>
      </c>
      <c r="B36" s="105" t="s">
        <v>189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</row>
    <row r="37" spans="1:15" s="8" customFormat="1" x14ac:dyDescent="0.2">
      <c r="A37" s="102" t="s">
        <v>190</v>
      </c>
      <c r="B37" s="105" t="s">
        <v>191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</row>
    <row r="38" spans="1:15" s="8" customFormat="1" x14ac:dyDescent="0.2">
      <c r="A38" s="102" t="s">
        <v>192</v>
      </c>
      <c r="B38" s="105" t="s">
        <v>102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</row>
    <row r="39" spans="1:15" s="8" customFormat="1" x14ac:dyDescent="0.2">
      <c r="A39" s="102" t="s">
        <v>193</v>
      </c>
      <c r="B39" s="105" t="s">
        <v>89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</row>
    <row r="40" spans="1:15" s="8" customFormat="1" x14ac:dyDescent="0.2">
      <c r="A40" s="103"/>
      <c r="B40" s="9" t="s">
        <v>88</v>
      </c>
      <c r="C40" s="79">
        <f>SUM(C36:C39)</f>
        <v>0</v>
      </c>
      <c r="D40" s="79">
        <f>SUM(D36:D39)</f>
        <v>0</v>
      </c>
      <c r="E40" s="79">
        <f>SUM(E36:E39)</f>
        <v>0</v>
      </c>
      <c r="F40" s="79">
        <f t="shared" ref="F40:O40" si="6">SUM(F36:F39)</f>
        <v>0</v>
      </c>
      <c r="G40" s="79">
        <f t="shared" si="6"/>
        <v>0</v>
      </c>
      <c r="H40" s="79">
        <f t="shared" si="6"/>
        <v>0</v>
      </c>
      <c r="I40" s="79">
        <f t="shared" si="6"/>
        <v>0</v>
      </c>
      <c r="J40" s="79">
        <f t="shared" si="6"/>
        <v>0</v>
      </c>
      <c r="K40" s="79">
        <f t="shared" si="6"/>
        <v>0</v>
      </c>
      <c r="L40" s="79">
        <f t="shared" si="6"/>
        <v>0</v>
      </c>
      <c r="M40" s="79">
        <f t="shared" si="6"/>
        <v>0</v>
      </c>
      <c r="N40" s="79">
        <f t="shared" si="6"/>
        <v>0</v>
      </c>
      <c r="O40" s="79">
        <f t="shared" si="6"/>
        <v>0</v>
      </c>
    </row>
    <row r="41" spans="1:15" s="8" customFormat="1" x14ac:dyDescent="0.2"/>
    <row r="42" spans="1:15" s="8" customFormat="1" x14ac:dyDescent="0.2">
      <c r="A42" s="103"/>
      <c r="B42" s="110" t="s">
        <v>207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</row>
    <row r="43" spans="1:15" x14ac:dyDescent="0.2">
      <c r="A43" s="98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</row>
    <row r="44" spans="1:15" s="8" customFormat="1" x14ac:dyDescent="0.2">
      <c r="A44" s="103"/>
      <c r="B44" s="9" t="s">
        <v>31</v>
      </c>
      <c r="C44" s="79">
        <f t="shared" ref="C44:N44" si="7">+C40+C34</f>
        <v>0</v>
      </c>
      <c r="D44" s="79">
        <f t="shared" si="7"/>
        <v>0</v>
      </c>
      <c r="E44" s="79">
        <f t="shared" si="7"/>
        <v>0</v>
      </c>
      <c r="F44" s="79">
        <f t="shared" si="7"/>
        <v>0</v>
      </c>
      <c r="G44" s="79">
        <f t="shared" si="7"/>
        <v>0</v>
      </c>
      <c r="H44" s="79">
        <f t="shared" si="7"/>
        <v>0</v>
      </c>
      <c r="I44" s="79">
        <f t="shared" si="7"/>
        <v>0</v>
      </c>
      <c r="J44" s="79">
        <f t="shared" si="7"/>
        <v>0</v>
      </c>
      <c r="K44" s="79">
        <f t="shared" si="7"/>
        <v>0</v>
      </c>
      <c r="L44" s="79">
        <f t="shared" si="7"/>
        <v>0</v>
      </c>
      <c r="M44" s="79">
        <f t="shared" si="7"/>
        <v>0</v>
      </c>
      <c r="N44" s="79">
        <f t="shared" si="7"/>
        <v>0</v>
      </c>
      <c r="O44" s="79">
        <f>+O40+O34+O42</f>
        <v>0</v>
      </c>
    </row>
    <row r="45" spans="1:15" x14ac:dyDescent="0.2">
      <c r="A45" s="98"/>
      <c r="B45" s="81" t="s">
        <v>116</v>
      </c>
      <c r="C45" s="81">
        <f t="shared" ref="C45:O45" si="8">+C27-C44</f>
        <v>0</v>
      </c>
      <c r="D45" s="81">
        <f t="shared" si="8"/>
        <v>0</v>
      </c>
      <c r="E45" s="81">
        <f t="shared" si="8"/>
        <v>0</v>
      </c>
      <c r="F45" s="81">
        <f t="shared" si="8"/>
        <v>0</v>
      </c>
      <c r="G45" s="81">
        <f t="shared" si="8"/>
        <v>0</v>
      </c>
      <c r="H45" s="81">
        <f t="shared" si="8"/>
        <v>0</v>
      </c>
      <c r="I45" s="81">
        <f t="shared" si="8"/>
        <v>0</v>
      </c>
      <c r="J45" s="81">
        <f t="shared" si="8"/>
        <v>0</v>
      </c>
      <c r="K45" s="81">
        <f t="shared" si="8"/>
        <v>0</v>
      </c>
      <c r="L45" s="81">
        <f t="shared" si="8"/>
        <v>0</v>
      </c>
      <c r="M45" s="81">
        <f t="shared" si="8"/>
        <v>0</v>
      </c>
      <c r="N45" s="81">
        <f>+N27-N44</f>
        <v>0</v>
      </c>
      <c r="O45" s="81">
        <f t="shared" si="8"/>
        <v>0</v>
      </c>
    </row>
    <row r="46" spans="1:15" x14ac:dyDescent="0.2">
      <c r="A46" s="98"/>
    </row>
    <row r="47" spans="1:15" x14ac:dyDescent="0.2">
      <c r="A47" s="98"/>
      <c r="B47" s="75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A48" s="98"/>
      <c r="B48" s="75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1:16" x14ac:dyDescent="0.2">
      <c r="A49" s="98"/>
      <c r="L49" s="82"/>
    </row>
    <row r="50" spans="1:16" x14ac:dyDescent="0.2">
      <c r="A50" s="98"/>
      <c r="L50" s="67"/>
    </row>
    <row r="51" spans="1:16" x14ac:dyDescent="0.2">
      <c r="A51" s="98"/>
      <c r="L51" s="67"/>
    </row>
    <row r="52" spans="1:16" x14ac:dyDescent="0.2">
      <c r="B52" s="75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</row>
    <row r="53" spans="1:16" x14ac:dyDescent="0.2">
      <c r="L53" s="82"/>
    </row>
    <row r="54" spans="1:16" x14ac:dyDescent="0.2">
      <c r="L54" s="67"/>
    </row>
    <row r="55" spans="1:16" x14ac:dyDescent="0.2">
      <c r="L55" s="67"/>
    </row>
  </sheetData>
  <sheetProtection sheet="1" objects="1" scenarios="1"/>
  <phoneticPr fontId="0" type="noConversion"/>
  <pageMargins left="0.75" right="0.75" top="1" bottom="1" header="0.5" footer="0.5"/>
  <pageSetup scale="6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>
    <pageSetUpPr fitToPage="1"/>
  </sheetPr>
  <dimension ref="A1:Q56"/>
  <sheetViews>
    <sheetView showGridLines="0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8" sqref="C18"/>
    </sheetView>
  </sheetViews>
  <sheetFormatPr defaultRowHeight="12.75" x14ac:dyDescent="0.2"/>
  <cols>
    <col min="1" max="1" width="3.5703125" customWidth="1"/>
    <col min="2" max="2" width="28" customWidth="1"/>
    <col min="3" max="3" width="12.140625" style="1" bestFit="1" customWidth="1"/>
    <col min="4" max="4" width="11.28515625" style="1" customWidth="1"/>
    <col min="5" max="5" width="10.85546875" style="1" customWidth="1"/>
    <col min="6" max="6" width="10.85546875" customWidth="1"/>
    <col min="7" max="7" width="11.5703125" customWidth="1"/>
    <col min="8" max="11" width="10.140625" customWidth="1"/>
    <col min="12" max="12" width="11.28515625" customWidth="1"/>
    <col min="13" max="13" width="12.5703125" customWidth="1"/>
    <col min="14" max="14" width="11" customWidth="1"/>
    <col min="15" max="15" width="3.85546875" customWidth="1"/>
    <col min="16" max="16" width="11.42578125" customWidth="1"/>
    <col min="17" max="17" width="6.42578125" customWidth="1"/>
  </cols>
  <sheetData>
    <row r="1" spans="1:17" ht="15" x14ac:dyDescent="0.2">
      <c r="B1" s="6" t="str">
        <f>"Forecast P&amp;L to "&amp;TEXT(N3,"mmm-yyyy")</f>
        <v>Forecast P&amp;L to Dec-2024</v>
      </c>
    </row>
    <row r="3" spans="1:17" s="2" customFormat="1" x14ac:dyDescent="0.2">
      <c r="B3" s="4"/>
      <c r="C3" s="5">
        <v>45306</v>
      </c>
      <c r="D3" s="5">
        <v>45337</v>
      </c>
      <c r="E3" s="5">
        <v>45366</v>
      </c>
      <c r="F3" s="5">
        <v>45397</v>
      </c>
      <c r="G3" s="5">
        <v>45427</v>
      </c>
      <c r="H3" s="5">
        <v>45458</v>
      </c>
      <c r="I3" s="5">
        <v>45488</v>
      </c>
      <c r="J3" s="5">
        <v>45519</v>
      </c>
      <c r="K3" s="5">
        <v>45550</v>
      </c>
      <c r="L3" s="5">
        <v>45580</v>
      </c>
      <c r="M3" s="5">
        <v>45611</v>
      </c>
      <c r="N3" s="5">
        <v>45641</v>
      </c>
      <c r="O3" s="5"/>
      <c r="P3" s="3" t="s">
        <v>21</v>
      </c>
    </row>
    <row r="4" spans="1:17" s="8" customFormat="1" ht="16.5" customHeight="1" x14ac:dyDescent="0.2">
      <c r="A4" s="102" t="s">
        <v>107</v>
      </c>
      <c r="B4" s="105" t="s">
        <v>117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78"/>
      <c r="P4" s="78">
        <f>SUM(C4:O4)</f>
        <v>0</v>
      </c>
      <c r="Q4" s="17" t="e">
        <f>P4/$P$6</f>
        <v>#DIV/0!</v>
      </c>
    </row>
    <row r="5" spans="1:17" s="8" customFormat="1" x14ac:dyDescent="0.2">
      <c r="A5" s="102" t="s">
        <v>107</v>
      </c>
      <c r="B5" s="105" t="s">
        <v>121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78"/>
      <c r="P5" s="78">
        <f t="shared" ref="P5:P49" si="0">SUM(C5:O5)</f>
        <v>0</v>
      </c>
      <c r="Q5" s="17" t="e">
        <f>P5/$P$6</f>
        <v>#DIV/0!</v>
      </c>
    </row>
    <row r="6" spans="1:17" s="8" customFormat="1" x14ac:dyDescent="0.2">
      <c r="A6" s="103"/>
      <c r="B6" s="9" t="s">
        <v>0</v>
      </c>
      <c r="C6" s="79">
        <f t="shared" ref="C6" si="1">SUM(C4:C5)</f>
        <v>0</v>
      </c>
      <c r="D6" s="79">
        <f t="shared" ref="D6:P6" si="2">SUM(D4:D5)</f>
        <v>0</v>
      </c>
      <c r="E6" s="79">
        <f t="shared" si="2"/>
        <v>0</v>
      </c>
      <c r="F6" s="79">
        <f t="shared" si="2"/>
        <v>0</v>
      </c>
      <c r="G6" s="79">
        <f t="shared" si="2"/>
        <v>0</v>
      </c>
      <c r="H6" s="79">
        <f t="shared" si="2"/>
        <v>0</v>
      </c>
      <c r="I6" s="79">
        <f t="shared" si="2"/>
        <v>0</v>
      </c>
      <c r="J6" s="79">
        <f t="shared" si="2"/>
        <v>0</v>
      </c>
      <c r="K6" s="79">
        <f t="shared" si="2"/>
        <v>0</v>
      </c>
      <c r="L6" s="79">
        <f t="shared" si="2"/>
        <v>0</v>
      </c>
      <c r="M6" s="79">
        <f t="shared" si="2"/>
        <v>0</v>
      </c>
      <c r="N6" s="79">
        <f t="shared" si="2"/>
        <v>0</v>
      </c>
      <c r="O6" s="79"/>
      <c r="P6" s="79">
        <f t="shared" si="2"/>
        <v>0</v>
      </c>
      <c r="Q6" s="17" t="e">
        <f>P6/$P$6</f>
        <v>#DIV/0!</v>
      </c>
    </row>
    <row r="7" spans="1:17" s="8" customFormat="1" x14ac:dyDescent="0.2">
      <c r="A7" s="98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7" s="8" customFormat="1" x14ac:dyDescent="0.2">
      <c r="A8" s="102" t="s">
        <v>109</v>
      </c>
      <c r="B8" s="7" t="s">
        <v>1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78"/>
      <c r="P8" s="78">
        <f t="shared" si="0"/>
        <v>0</v>
      </c>
    </row>
    <row r="9" spans="1:17" s="8" customFormat="1" hidden="1" x14ac:dyDescent="0.2">
      <c r="A9" s="102"/>
      <c r="B9" s="7" t="s">
        <v>2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78"/>
      <c r="P9" s="78">
        <f t="shared" si="0"/>
        <v>0</v>
      </c>
    </row>
    <row r="10" spans="1:17" s="17" customFormat="1" ht="11.25" x14ac:dyDescent="0.2">
      <c r="A10" s="102"/>
      <c r="B10" s="16" t="s">
        <v>22</v>
      </c>
      <c r="C10" s="16" t="str">
        <f t="shared" ref="C10" si="3">IF(C8+C9=0,"",(C8+C9)/C6)</f>
        <v/>
      </c>
      <c r="D10" s="16" t="str">
        <f t="shared" ref="D10:N10" si="4">IF(D8+D9=0,"",(D8+D9)/D6)</f>
        <v/>
      </c>
      <c r="E10" s="16" t="str">
        <f t="shared" si="4"/>
        <v/>
      </c>
      <c r="F10" s="16" t="str">
        <f t="shared" si="4"/>
        <v/>
      </c>
      <c r="G10" s="16" t="str">
        <f t="shared" si="4"/>
        <v/>
      </c>
      <c r="H10" s="16" t="str">
        <f t="shared" si="4"/>
        <v/>
      </c>
      <c r="I10" s="16" t="str">
        <f t="shared" si="4"/>
        <v/>
      </c>
      <c r="J10" s="16" t="str">
        <f t="shared" si="4"/>
        <v/>
      </c>
      <c r="K10" s="16" t="str">
        <f t="shared" si="4"/>
        <v/>
      </c>
      <c r="L10" s="16" t="str">
        <f t="shared" si="4"/>
        <v/>
      </c>
      <c r="M10" s="16" t="str">
        <f t="shared" si="4"/>
        <v/>
      </c>
      <c r="N10" s="16" t="str">
        <f t="shared" si="4"/>
        <v/>
      </c>
      <c r="O10" s="16"/>
      <c r="P10" s="16" t="str">
        <f>IF(P8+P9=0,"",(P8+P9)/P6)</f>
        <v/>
      </c>
    </row>
    <row r="11" spans="1:17" s="8" customFormat="1" x14ac:dyDescent="0.2">
      <c r="A11" s="102" t="s">
        <v>123</v>
      </c>
      <c r="B11" s="7" t="s">
        <v>47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78"/>
      <c r="P11" s="78">
        <f t="shared" si="0"/>
        <v>0</v>
      </c>
    </row>
    <row r="12" spans="1:17" s="17" customFormat="1" ht="11.25" x14ac:dyDescent="0.2">
      <c r="A12" s="102"/>
      <c r="B12" s="16" t="s">
        <v>22</v>
      </c>
      <c r="C12" s="16" t="str">
        <f t="shared" ref="C12" si="5">IF(C11=0,"",(C11)/C6)</f>
        <v/>
      </c>
      <c r="D12" s="16" t="str">
        <f t="shared" ref="D12:P12" si="6">IF(D11=0,"",(D11)/D6)</f>
        <v/>
      </c>
      <c r="E12" s="16" t="str">
        <f t="shared" si="6"/>
        <v/>
      </c>
      <c r="F12" s="16" t="str">
        <f t="shared" si="6"/>
        <v/>
      </c>
      <c r="G12" s="16" t="str">
        <f t="shared" si="6"/>
        <v/>
      </c>
      <c r="H12" s="16" t="str">
        <f t="shared" si="6"/>
        <v/>
      </c>
      <c r="I12" s="16" t="str">
        <f t="shared" si="6"/>
        <v/>
      </c>
      <c r="J12" s="16" t="str">
        <f t="shared" si="6"/>
        <v/>
      </c>
      <c r="K12" s="16" t="str">
        <f t="shared" si="6"/>
        <v/>
      </c>
      <c r="L12" s="16" t="str">
        <f t="shared" si="6"/>
        <v/>
      </c>
      <c r="M12" s="16" t="str">
        <f t="shared" si="6"/>
        <v/>
      </c>
      <c r="N12" s="16" t="str">
        <f t="shared" si="6"/>
        <v/>
      </c>
      <c r="O12" s="16"/>
      <c r="P12" s="16" t="str">
        <f t="shared" si="6"/>
        <v/>
      </c>
    </row>
    <row r="13" spans="1:17" s="8" customFormat="1" x14ac:dyDescent="0.2">
      <c r="A13" s="102" t="s">
        <v>110</v>
      </c>
      <c r="B13" s="7" t="s">
        <v>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13"/>
      <c r="P13" s="78">
        <f t="shared" si="0"/>
        <v>0</v>
      </c>
    </row>
    <row r="14" spans="1:17" s="8" customFormat="1" x14ac:dyDescent="0.2">
      <c r="A14" s="103"/>
      <c r="B14" s="79" t="s">
        <v>4</v>
      </c>
      <c r="C14" s="79">
        <f>+C8+C9+C11+C13</f>
        <v>0</v>
      </c>
      <c r="D14" s="79">
        <f t="shared" ref="D14:N14" si="7">+D8+D9+D11+D13</f>
        <v>0</v>
      </c>
      <c r="E14" s="79">
        <f t="shared" si="7"/>
        <v>0</v>
      </c>
      <c r="F14" s="79">
        <f t="shared" si="7"/>
        <v>0</v>
      </c>
      <c r="G14" s="79">
        <f t="shared" si="7"/>
        <v>0</v>
      </c>
      <c r="H14" s="79">
        <f t="shared" si="7"/>
        <v>0</v>
      </c>
      <c r="I14" s="79">
        <f t="shared" si="7"/>
        <v>0</v>
      </c>
      <c r="J14" s="79">
        <f t="shared" si="7"/>
        <v>0</v>
      </c>
      <c r="K14" s="79">
        <f t="shared" si="7"/>
        <v>0</v>
      </c>
      <c r="L14" s="79">
        <f t="shared" si="7"/>
        <v>0</v>
      </c>
      <c r="M14" s="79">
        <f t="shared" si="7"/>
        <v>0</v>
      </c>
      <c r="N14" s="79">
        <f t="shared" si="7"/>
        <v>0</v>
      </c>
      <c r="O14" s="79"/>
      <c r="P14" s="79">
        <f>+P8+P9+P11+P13</f>
        <v>0</v>
      </c>
      <c r="Q14" s="17" t="e">
        <f>P14/$P$6</f>
        <v>#DIV/0!</v>
      </c>
    </row>
    <row r="15" spans="1:17" s="8" customFormat="1" x14ac:dyDescent="0.2">
      <c r="A15" s="103"/>
      <c r="B15" s="79" t="s">
        <v>5</v>
      </c>
      <c r="C15" s="79">
        <f>+C6-C14</f>
        <v>0</v>
      </c>
      <c r="D15" s="79">
        <f t="shared" ref="D15:N15" si="8">+D6-D14</f>
        <v>0</v>
      </c>
      <c r="E15" s="79">
        <f t="shared" si="8"/>
        <v>0</v>
      </c>
      <c r="F15" s="79">
        <f t="shared" si="8"/>
        <v>0</v>
      </c>
      <c r="G15" s="79">
        <f t="shared" si="8"/>
        <v>0</v>
      </c>
      <c r="H15" s="79">
        <f t="shared" si="8"/>
        <v>0</v>
      </c>
      <c r="I15" s="79">
        <f t="shared" si="8"/>
        <v>0</v>
      </c>
      <c r="J15" s="79">
        <f t="shared" si="8"/>
        <v>0</v>
      </c>
      <c r="K15" s="79">
        <f t="shared" si="8"/>
        <v>0</v>
      </c>
      <c r="L15" s="79">
        <f t="shared" si="8"/>
        <v>0</v>
      </c>
      <c r="M15" s="79">
        <f t="shared" si="8"/>
        <v>0</v>
      </c>
      <c r="N15" s="79">
        <f t="shared" si="8"/>
        <v>0</v>
      </c>
      <c r="O15" s="79"/>
      <c r="P15" s="79">
        <f t="shared" si="0"/>
        <v>0</v>
      </c>
      <c r="Q15" s="17" t="e">
        <f>P15/$P$6</f>
        <v>#DIV/0!</v>
      </c>
    </row>
    <row r="16" spans="1:17" s="8" customFormat="1" x14ac:dyDescent="0.2">
      <c r="A16" s="98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8" customFormat="1" x14ac:dyDescent="0.2">
      <c r="A17" s="102" t="s">
        <v>124</v>
      </c>
      <c r="B17" s="78" t="s">
        <v>48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78"/>
      <c r="P17" s="78">
        <f t="shared" si="0"/>
        <v>0</v>
      </c>
    </row>
    <row r="18" spans="1:16" s="8" customFormat="1" ht="14.25" customHeight="1" x14ac:dyDescent="0.2">
      <c r="A18" s="102" t="s">
        <v>125</v>
      </c>
      <c r="B18" s="78" t="s">
        <v>6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78"/>
      <c r="P18" s="78">
        <f t="shared" si="0"/>
        <v>0</v>
      </c>
    </row>
    <row r="19" spans="1:16" s="8" customFormat="1" x14ac:dyDescent="0.2">
      <c r="A19" s="102" t="s">
        <v>126</v>
      </c>
      <c r="B19" s="104" t="s">
        <v>7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78"/>
      <c r="P19" s="78">
        <f t="shared" si="0"/>
        <v>0</v>
      </c>
    </row>
    <row r="20" spans="1:16" s="8" customFormat="1" x14ac:dyDescent="0.2">
      <c r="A20" s="102" t="s">
        <v>127</v>
      </c>
      <c r="B20" s="78" t="s">
        <v>8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78"/>
      <c r="P20" s="78">
        <f t="shared" si="0"/>
        <v>0</v>
      </c>
    </row>
    <row r="21" spans="1:16" s="8" customFormat="1" x14ac:dyDescent="0.2">
      <c r="A21" s="102" t="s">
        <v>128</v>
      </c>
      <c r="B21" s="78" t="s">
        <v>9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78"/>
      <c r="P21" s="78">
        <f t="shared" si="0"/>
        <v>0</v>
      </c>
    </row>
    <row r="22" spans="1:16" s="8" customFormat="1" x14ac:dyDescent="0.2">
      <c r="A22" s="102" t="s">
        <v>129</v>
      </c>
      <c r="B22" s="78" t="s">
        <v>13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78"/>
      <c r="P22" s="78">
        <f t="shared" si="0"/>
        <v>0</v>
      </c>
    </row>
    <row r="23" spans="1:16" s="8" customFormat="1" x14ac:dyDescent="0.2">
      <c r="A23" s="102" t="s">
        <v>130</v>
      </c>
      <c r="B23" s="78" t="s">
        <v>12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78"/>
      <c r="P23" s="78">
        <f t="shared" si="0"/>
        <v>0</v>
      </c>
    </row>
    <row r="24" spans="1:16" s="8" customFormat="1" x14ac:dyDescent="0.2">
      <c r="A24" s="102" t="s">
        <v>131</v>
      </c>
      <c r="B24" s="104" t="s">
        <v>134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78"/>
      <c r="P24" s="78">
        <f t="shared" si="0"/>
        <v>0</v>
      </c>
    </row>
    <row r="25" spans="1:16" s="8" customFormat="1" x14ac:dyDescent="0.2">
      <c r="A25" s="102" t="s">
        <v>132</v>
      </c>
      <c r="B25" s="104" t="s">
        <v>133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78"/>
      <c r="P25" s="78">
        <f t="shared" si="0"/>
        <v>0</v>
      </c>
    </row>
    <row r="26" spans="1:16" s="8" customFormat="1" x14ac:dyDescent="0.2">
      <c r="A26" s="102" t="s">
        <v>135</v>
      </c>
      <c r="B26" s="78" t="s">
        <v>10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78"/>
      <c r="P26" s="78">
        <f t="shared" si="0"/>
        <v>0</v>
      </c>
    </row>
    <row r="27" spans="1:16" s="8" customFormat="1" x14ac:dyDescent="0.2">
      <c r="A27" s="102" t="s">
        <v>136</v>
      </c>
      <c r="B27" s="104" t="s">
        <v>137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78"/>
      <c r="P27" s="78">
        <f t="shared" si="0"/>
        <v>0</v>
      </c>
    </row>
    <row r="28" spans="1:16" s="8" customFormat="1" x14ac:dyDescent="0.2">
      <c r="A28" s="102" t="s">
        <v>139</v>
      </c>
      <c r="B28" s="104" t="s">
        <v>138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78"/>
      <c r="P28" s="78">
        <f t="shared" si="0"/>
        <v>0</v>
      </c>
    </row>
    <row r="29" spans="1:16" s="8" customFormat="1" x14ac:dyDescent="0.2">
      <c r="A29" s="102" t="s">
        <v>140</v>
      </c>
      <c r="B29" s="78" t="s">
        <v>11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78"/>
      <c r="P29" s="78">
        <f t="shared" si="0"/>
        <v>0</v>
      </c>
    </row>
    <row r="30" spans="1:16" s="8" customFormat="1" x14ac:dyDescent="0.2">
      <c r="A30" s="102" t="s">
        <v>142</v>
      </c>
      <c r="B30" s="104" t="s">
        <v>143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78"/>
      <c r="P30" s="78">
        <f t="shared" si="0"/>
        <v>0</v>
      </c>
    </row>
    <row r="31" spans="1:16" s="8" customFormat="1" x14ac:dyDescent="0.2">
      <c r="A31" s="102" t="s">
        <v>144</v>
      </c>
      <c r="B31" s="104" t="s">
        <v>145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78"/>
      <c r="P31" s="78">
        <f t="shared" si="0"/>
        <v>0</v>
      </c>
    </row>
    <row r="32" spans="1:16" s="8" customFormat="1" x14ac:dyDescent="0.2">
      <c r="A32" s="102" t="s">
        <v>146</v>
      </c>
      <c r="B32" s="104" t="s">
        <v>147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78"/>
      <c r="P32" s="78">
        <f t="shared" si="0"/>
        <v>0</v>
      </c>
    </row>
    <row r="33" spans="1:17" s="8" customFormat="1" x14ac:dyDescent="0.2">
      <c r="A33" s="102" t="s">
        <v>148</v>
      </c>
      <c r="B33" s="78" t="s">
        <v>14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78"/>
      <c r="P33" s="78">
        <f t="shared" si="0"/>
        <v>0</v>
      </c>
    </row>
    <row r="34" spans="1:17" s="8" customFormat="1" x14ac:dyDescent="0.2">
      <c r="A34" s="102" t="s">
        <v>149</v>
      </c>
      <c r="B34" s="104" t="s">
        <v>150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78"/>
      <c r="P34" s="78">
        <f t="shared" si="0"/>
        <v>0</v>
      </c>
    </row>
    <row r="35" spans="1:17" s="8" customFormat="1" x14ac:dyDescent="0.2">
      <c r="A35" s="102" t="s">
        <v>151</v>
      </c>
      <c r="B35" s="104" t="s">
        <v>152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78"/>
      <c r="P35" s="78">
        <f t="shared" si="0"/>
        <v>0</v>
      </c>
    </row>
    <row r="36" spans="1:17" s="8" customFormat="1" x14ac:dyDescent="0.2">
      <c r="A36" s="102" t="s">
        <v>153</v>
      </c>
      <c r="B36" s="104" t="s">
        <v>154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78"/>
      <c r="P36" s="78">
        <f t="shared" si="0"/>
        <v>0</v>
      </c>
    </row>
    <row r="37" spans="1:17" s="8" customFormat="1" x14ac:dyDescent="0.2">
      <c r="A37" s="102" t="s">
        <v>155</v>
      </c>
      <c r="B37" s="104" t="s">
        <v>156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78"/>
      <c r="P37" s="78">
        <f t="shared" si="0"/>
        <v>0</v>
      </c>
    </row>
    <row r="38" spans="1:17" s="8" customFormat="1" x14ac:dyDescent="0.2">
      <c r="A38" s="102" t="s">
        <v>158</v>
      </c>
      <c r="B38" s="104" t="s">
        <v>157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78"/>
      <c r="P38" s="78">
        <f t="shared" si="0"/>
        <v>0</v>
      </c>
    </row>
    <row r="39" spans="1:17" s="8" customFormat="1" x14ac:dyDescent="0.2">
      <c r="A39" s="102" t="s">
        <v>159</v>
      </c>
      <c r="B39" s="78" t="s">
        <v>15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78"/>
      <c r="P39" s="78">
        <f t="shared" si="0"/>
        <v>0</v>
      </c>
    </row>
    <row r="40" spans="1:17" x14ac:dyDescent="0.2">
      <c r="A40" s="102" t="s">
        <v>160</v>
      </c>
      <c r="B40" s="78" t="s">
        <v>16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78"/>
      <c r="P40" s="78">
        <f t="shared" si="0"/>
        <v>0</v>
      </c>
      <c r="Q40" s="8"/>
    </row>
    <row r="41" spans="1:17" x14ac:dyDescent="0.2">
      <c r="A41" s="102" t="s">
        <v>161</v>
      </c>
      <c r="B41" s="78" t="s">
        <v>103</v>
      </c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78"/>
      <c r="P41" s="78">
        <f t="shared" si="0"/>
        <v>0</v>
      </c>
      <c r="Q41" s="8"/>
    </row>
    <row r="42" spans="1:17" x14ac:dyDescent="0.2">
      <c r="A42" s="102" t="s">
        <v>162</v>
      </c>
      <c r="B42" s="104" t="s">
        <v>163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78"/>
      <c r="P42" s="78">
        <f t="shared" si="0"/>
        <v>0</v>
      </c>
      <c r="Q42" s="8"/>
    </row>
    <row r="43" spans="1:17" x14ac:dyDescent="0.2">
      <c r="A43" s="102" t="s">
        <v>141</v>
      </c>
      <c r="B43" s="78" t="s">
        <v>36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78"/>
      <c r="P43" s="78">
        <f t="shared" si="0"/>
        <v>0</v>
      </c>
      <c r="Q43" s="8"/>
    </row>
    <row r="44" spans="1:17" x14ac:dyDescent="0.2">
      <c r="A44" s="102" t="s">
        <v>164</v>
      </c>
      <c r="B44" s="104" t="s">
        <v>165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78"/>
      <c r="P44" s="78">
        <f>SUM(C44:O44)</f>
        <v>0</v>
      </c>
      <c r="Q44" s="8"/>
    </row>
    <row r="45" spans="1:17" x14ac:dyDescent="0.2">
      <c r="A45" s="103"/>
      <c r="B45" s="79" t="s">
        <v>17</v>
      </c>
      <c r="C45" s="79">
        <f>SUM(C17:C44)</f>
        <v>0</v>
      </c>
      <c r="D45" s="79">
        <f t="shared" ref="D45:N45" si="9">SUM(D17:D44)</f>
        <v>0</v>
      </c>
      <c r="E45" s="79">
        <f t="shared" si="9"/>
        <v>0</v>
      </c>
      <c r="F45" s="79">
        <f t="shared" si="9"/>
        <v>0</v>
      </c>
      <c r="G45" s="79">
        <f t="shared" si="9"/>
        <v>0</v>
      </c>
      <c r="H45" s="79">
        <f t="shared" si="9"/>
        <v>0</v>
      </c>
      <c r="I45" s="79">
        <f t="shared" si="9"/>
        <v>0</v>
      </c>
      <c r="J45" s="79">
        <f t="shared" si="9"/>
        <v>0</v>
      </c>
      <c r="K45" s="79">
        <f t="shared" si="9"/>
        <v>0</v>
      </c>
      <c r="L45" s="79">
        <f t="shared" si="9"/>
        <v>0</v>
      </c>
      <c r="M45" s="79">
        <f t="shared" si="9"/>
        <v>0</v>
      </c>
      <c r="N45" s="79">
        <f t="shared" si="9"/>
        <v>0</v>
      </c>
      <c r="O45" s="79"/>
      <c r="P45" s="79">
        <f t="shared" ref="P45" si="10">SUM(P17:P44)</f>
        <v>0</v>
      </c>
      <c r="Q45" s="17" t="e">
        <f>P45/$P$6</f>
        <v>#DIV/0!</v>
      </c>
    </row>
    <row r="46" spans="1:17" x14ac:dyDescent="0.2">
      <c r="A46" s="102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8"/>
    </row>
    <row r="47" spans="1:17" x14ac:dyDescent="0.2">
      <c r="A47" s="103"/>
      <c r="B47" s="79" t="s">
        <v>18</v>
      </c>
      <c r="C47" s="79">
        <f>+C15-C45</f>
        <v>0</v>
      </c>
      <c r="D47" s="79">
        <f t="shared" ref="D47:N47" si="11">+D15-D45</f>
        <v>0</v>
      </c>
      <c r="E47" s="79">
        <f t="shared" si="11"/>
        <v>0</v>
      </c>
      <c r="F47" s="79">
        <f t="shared" si="11"/>
        <v>0</v>
      </c>
      <c r="G47" s="79">
        <f t="shared" si="11"/>
        <v>0</v>
      </c>
      <c r="H47" s="79">
        <f t="shared" si="11"/>
        <v>0</v>
      </c>
      <c r="I47" s="79">
        <f t="shared" si="11"/>
        <v>0</v>
      </c>
      <c r="J47" s="79">
        <f t="shared" si="11"/>
        <v>0</v>
      </c>
      <c r="K47" s="79">
        <f t="shared" si="11"/>
        <v>0</v>
      </c>
      <c r="L47" s="79">
        <f t="shared" si="11"/>
        <v>0</v>
      </c>
      <c r="M47" s="79">
        <f t="shared" si="11"/>
        <v>0</v>
      </c>
      <c r="N47" s="79">
        <f t="shared" si="11"/>
        <v>0</v>
      </c>
      <c r="O47" s="79"/>
      <c r="P47" s="79">
        <f t="shared" si="0"/>
        <v>0</v>
      </c>
      <c r="Q47" s="17" t="e">
        <f>P47/$P$6</f>
        <v>#DIV/0!</v>
      </c>
    </row>
    <row r="48" spans="1:17" x14ac:dyDescent="0.2">
      <c r="A48" s="102" t="s">
        <v>166</v>
      </c>
      <c r="B48" s="78" t="s">
        <v>19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78"/>
      <c r="P48" s="78">
        <f t="shared" si="0"/>
        <v>0</v>
      </c>
      <c r="Q48" s="8"/>
    </row>
    <row r="49" spans="1:17" x14ac:dyDescent="0.2">
      <c r="A49" s="103"/>
      <c r="B49" s="79" t="s">
        <v>20</v>
      </c>
      <c r="C49" s="79">
        <f t="shared" ref="C49" si="12">+C47-C48</f>
        <v>0</v>
      </c>
      <c r="D49" s="79">
        <f t="shared" ref="D49:N49" si="13">+D47-D48</f>
        <v>0</v>
      </c>
      <c r="E49" s="79">
        <f t="shared" si="13"/>
        <v>0</v>
      </c>
      <c r="F49" s="79">
        <f t="shared" si="13"/>
        <v>0</v>
      </c>
      <c r="G49" s="79">
        <f t="shared" si="13"/>
        <v>0</v>
      </c>
      <c r="H49" s="79">
        <f t="shared" si="13"/>
        <v>0</v>
      </c>
      <c r="I49" s="79">
        <f t="shared" si="13"/>
        <v>0</v>
      </c>
      <c r="J49" s="79">
        <f t="shared" si="13"/>
        <v>0</v>
      </c>
      <c r="K49" s="79">
        <f t="shared" si="13"/>
        <v>0</v>
      </c>
      <c r="L49" s="79">
        <f t="shared" si="13"/>
        <v>0</v>
      </c>
      <c r="M49" s="79">
        <f t="shared" si="13"/>
        <v>0</v>
      </c>
      <c r="N49" s="79">
        <f t="shared" si="13"/>
        <v>0</v>
      </c>
      <c r="O49" s="79"/>
      <c r="P49" s="79">
        <f t="shared" si="0"/>
        <v>0</v>
      </c>
      <c r="Q49" s="17" t="e">
        <f>P49/$P$6</f>
        <v>#DIV/0!</v>
      </c>
    </row>
    <row r="50" spans="1:17" x14ac:dyDescent="0.2">
      <c r="A50" s="102"/>
      <c r="B50" s="104" t="s">
        <v>167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79"/>
      <c r="P50" s="79"/>
      <c r="Q50" s="17"/>
    </row>
    <row r="51" spans="1:17" x14ac:dyDescent="0.2">
      <c r="A51" s="102"/>
      <c r="B51" s="104" t="s">
        <v>168</v>
      </c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79"/>
      <c r="P51" s="79"/>
      <c r="Q51" s="17"/>
    </row>
    <row r="52" spans="1:17" x14ac:dyDescent="0.2">
      <c r="A52" s="103"/>
      <c r="B52" s="108" t="s">
        <v>170</v>
      </c>
      <c r="C52" s="79">
        <f>+C49+C50+C51</f>
        <v>0</v>
      </c>
      <c r="D52" s="79">
        <f t="shared" ref="D52:N52" si="14">+D49+D50+D51</f>
        <v>0</v>
      </c>
      <c r="E52" s="79">
        <f t="shared" si="14"/>
        <v>0</v>
      </c>
      <c r="F52" s="79">
        <f t="shared" si="14"/>
        <v>0</v>
      </c>
      <c r="G52" s="79">
        <f t="shared" si="14"/>
        <v>0</v>
      </c>
      <c r="H52" s="79">
        <f t="shared" si="14"/>
        <v>0</v>
      </c>
      <c r="I52" s="79">
        <f t="shared" si="14"/>
        <v>0</v>
      </c>
      <c r="J52" s="79">
        <f t="shared" si="14"/>
        <v>0</v>
      </c>
      <c r="K52" s="79">
        <f t="shared" si="14"/>
        <v>0</v>
      </c>
      <c r="L52" s="79">
        <f t="shared" si="14"/>
        <v>0</v>
      </c>
      <c r="M52" s="79">
        <f t="shared" si="14"/>
        <v>0</v>
      </c>
      <c r="N52" s="79">
        <f t="shared" si="14"/>
        <v>0</v>
      </c>
      <c r="O52" s="79"/>
      <c r="P52" s="79">
        <f t="shared" ref="P52:P54" si="15">SUM(C52:O52)</f>
        <v>0</v>
      </c>
      <c r="Q52" s="17" t="e">
        <f>P52/$P$6</f>
        <v>#DIV/0!</v>
      </c>
    </row>
    <row r="53" spans="1:17" x14ac:dyDescent="0.2">
      <c r="A53" s="102"/>
      <c r="B53" s="104" t="s">
        <v>169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79"/>
      <c r="P53" s="79"/>
      <c r="Q53" s="17"/>
    </row>
    <row r="54" spans="1:17" x14ac:dyDescent="0.2">
      <c r="A54" s="102"/>
      <c r="B54" s="104" t="s">
        <v>42</v>
      </c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79"/>
      <c r="P54" s="79">
        <f t="shared" si="15"/>
        <v>0</v>
      </c>
      <c r="Q54" s="17"/>
    </row>
    <row r="55" spans="1:17" x14ac:dyDescent="0.2">
      <c r="A55" s="103"/>
      <c r="B55" s="108" t="s">
        <v>171</v>
      </c>
      <c r="C55" s="79">
        <f>+C52-C53-C54</f>
        <v>0</v>
      </c>
      <c r="D55" s="79">
        <f t="shared" ref="D55:E55" si="16">+D52-D53-D54+C55</f>
        <v>0</v>
      </c>
      <c r="E55" s="79">
        <f t="shared" si="16"/>
        <v>0</v>
      </c>
      <c r="F55" s="79">
        <f>+F52-F53-F54+E55</f>
        <v>0</v>
      </c>
      <c r="G55" s="79">
        <f t="shared" ref="G55:P55" si="17">+G52-G53-G54+F55</f>
        <v>0</v>
      </c>
      <c r="H55" s="79">
        <f t="shared" si="17"/>
        <v>0</v>
      </c>
      <c r="I55" s="79">
        <f t="shared" si="17"/>
        <v>0</v>
      </c>
      <c r="J55" s="79">
        <f t="shared" si="17"/>
        <v>0</v>
      </c>
      <c r="K55" s="79">
        <f t="shared" si="17"/>
        <v>0</v>
      </c>
      <c r="L55" s="79">
        <f t="shared" si="17"/>
        <v>0</v>
      </c>
      <c r="M55" s="79">
        <f t="shared" si="17"/>
        <v>0</v>
      </c>
      <c r="N55" s="79">
        <f t="shared" si="17"/>
        <v>0</v>
      </c>
      <c r="O55" s="79"/>
      <c r="P55" s="79">
        <f t="shared" si="17"/>
        <v>0</v>
      </c>
      <c r="Q55" s="8"/>
    </row>
    <row r="56" spans="1:17" x14ac:dyDescent="0.2">
      <c r="A56" s="98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</row>
  </sheetData>
  <sheetProtection sheet="1" objects="1" scenarios="1"/>
  <phoneticPr fontId="0" type="noConversion"/>
  <pageMargins left="0.75" right="0.75" top="1" bottom="1" header="0.5" footer="0.5"/>
  <pageSetup paperSize="9" scale="7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>
    <pageSetUpPr fitToPage="1"/>
  </sheetPr>
  <dimension ref="A1:P51"/>
  <sheetViews>
    <sheetView showGridLines="0" tabSelected="1" workbookViewId="0">
      <selection activeCell="C42" sqref="C42:N42"/>
    </sheetView>
  </sheetViews>
  <sheetFormatPr defaultRowHeight="12.75" x14ac:dyDescent="0.2"/>
  <cols>
    <col min="1" max="1" width="4.28515625" customWidth="1"/>
    <col min="2" max="2" width="27" customWidth="1"/>
    <col min="3" max="3" width="11.42578125" style="1" customWidth="1"/>
    <col min="4" max="4" width="11.140625" style="1" customWidth="1"/>
    <col min="5" max="5" width="11.42578125" style="1" customWidth="1"/>
    <col min="6" max="7" width="11.5703125" customWidth="1"/>
    <col min="8" max="8" width="11.7109375" customWidth="1"/>
    <col min="9" max="11" width="11.28515625" customWidth="1"/>
    <col min="12" max="12" width="12.28515625" bestFit="1" customWidth="1"/>
    <col min="13" max="13" width="12.140625" customWidth="1"/>
    <col min="14" max="14" width="11.28515625" customWidth="1"/>
    <col min="15" max="15" width="10.140625" bestFit="1" customWidth="1"/>
  </cols>
  <sheetData>
    <row r="1" spans="1:16" ht="15" x14ac:dyDescent="0.2">
      <c r="B1" s="6" t="str">
        <f>"Forecast Bal Sheet to "&amp;TEXT(N3,"mmm-yyyy")</f>
        <v>Forecast Bal Sheet to Dec-2024</v>
      </c>
    </row>
    <row r="3" spans="1:16" s="2" customFormat="1" x14ac:dyDescent="0.2">
      <c r="B3" s="4"/>
      <c r="C3" s="5">
        <f>+'Forc-P&amp;L'!C3</f>
        <v>45306</v>
      </c>
      <c r="D3" s="5">
        <f>+'Forc-P&amp;L'!D3</f>
        <v>45337</v>
      </c>
      <c r="E3" s="5">
        <f>+'Forc-P&amp;L'!E3</f>
        <v>45366</v>
      </c>
      <c r="F3" s="5">
        <f>+'Forc-P&amp;L'!F3</f>
        <v>45397</v>
      </c>
      <c r="G3" s="5">
        <f>+'Forc-P&amp;L'!G3</f>
        <v>45427</v>
      </c>
      <c r="H3" s="5">
        <f>+'Forc-P&amp;L'!H3</f>
        <v>45458</v>
      </c>
      <c r="I3" s="5">
        <f>+'Forc-P&amp;L'!I3</f>
        <v>45488</v>
      </c>
      <c r="J3" s="5">
        <f>+'Forc-P&amp;L'!J3</f>
        <v>45519</v>
      </c>
      <c r="K3" s="5">
        <f>+'Forc-P&amp;L'!K3</f>
        <v>45550</v>
      </c>
      <c r="L3" s="5">
        <f>+'Forc-P&amp;L'!L3</f>
        <v>45580</v>
      </c>
      <c r="M3" s="5">
        <f>+'Forc-P&amp;L'!M3</f>
        <v>45611</v>
      </c>
      <c r="N3" s="5">
        <f>+'Forc-P&amp;L'!N3</f>
        <v>45641</v>
      </c>
    </row>
    <row r="4" spans="1:16" s="2" customFormat="1" x14ac:dyDescent="0.2">
      <c r="A4" s="100"/>
    </row>
    <row r="5" spans="1:16" s="8" customFormat="1" x14ac:dyDescent="0.2">
      <c r="A5" s="102" t="s">
        <v>107</v>
      </c>
      <c r="B5" s="105" t="s">
        <v>172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P5" s="95"/>
    </row>
    <row r="6" spans="1:16" s="8" customFormat="1" x14ac:dyDescent="0.2">
      <c r="A6" s="102" t="s">
        <v>109</v>
      </c>
      <c r="B6" s="105" t="s">
        <v>173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P6" s="95"/>
    </row>
    <row r="7" spans="1:16" s="8" customFormat="1" x14ac:dyDescent="0.2">
      <c r="A7" s="102" t="s">
        <v>111</v>
      </c>
      <c r="B7" s="105" t="s">
        <v>174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P7" s="95"/>
    </row>
    <row r="8" spans="1:16" s="8" customFormat="1" x14ac:dyDescent="0.2">
      <c r="A8" s="102" t="s">
        <v>178</v>
      </c>
      <c r="B8" s="105" t="s">
        <v>175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P8" s="95"/>
    </row>
    <row r="9" spans="1:16" s="8" customFormat="1" x14ac:dyDescent="0.2">
      <c r="A9" s="103"/>
      <c r="B9" s="110" t="s">
        <v>176</v>
      </c>
      <c r="C9" s="79">
        <f t="shared" ref="C9:M9" si="0">SUM(C4:C8)</f>
        <v>0</v>
      </c>
      <c r="D9" s="79">
        <f t="shared" si="0"/>
        <v>0</v>
      </c>
      <c r="E9" s="79">
        <f t="shared" si="0"/>
        <v>0</v>
      </c>
      <c r="F9" s="79">
        <f t="shared" si="0"/>
        <v>0</v>
      </c>
      <c r="G9" s="79">
        <f t="shared" si="0"/>
        <v>0</v>
      </c>
      <c r="H9" s="79">
        <f t="shared" si="0"/>
        <v>0</v>
      </c>
      <c r="I9" s="79">
        <f t="shared" si="0"/>
        <v>0</v>
      </c>
      <c r="J9" s="79">
        <f t="shared" si="0"/>
        <v>0</v>
      </c>
      <c r="K9" s="79">
        <f t="shared" si="0"/>
        <v>0</v>
      </c>
      <c r="L9" s="79">
        <f t="shared" si="0"/>
        <v>0</v>
      </c>
      <c r="M9" s="79">
        <f t="shared" si="0"/>
        <v>0</v>
      </c>
      <c r="N9" s="79">
        <f>SUM(N5:N8)</f>
        <v>0</v>
      </c>
      <c r="P9" s="95"/>
    </row>
    <row r="10" spans="1:16" s="8" customFormat="1" x14ac:dyDescent="0.2">
      <c r="A10" s="98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6" s="8" customFormat="1" x14ac:dyDescent="0.2">
      <c r="A11" s="102" t="s">
        <v>166</v>
      </c>
      <c r="B11" s="7" t="s">
        <v>24</v>
      </c>
      <c r="C11" s="85"/>
      <c r="D11" s="85"/>
      <c r="E11" s="85"/>
      <c r="F11" s="96"/>
      <c r="G11" s="85"/>
      <c r="H11" s="85"/>
      <c r="I11" s="85"/>
      <c r="J11" s="85"/>
      <c r="K11" s="85"/>
      <c r="L11" s="85"/>
      <c r="M11" s="85"/>
      <c r="N11" s="85"/>
    </row>
    <row r="12" spans="1:16" s="8" customFormat="1" x14ac:dyDescent="0.2">
      <c r="A12" s="102" t="s">
        <v>113</v>
      </c>
      <c r="B12" s="7" t="s">
        <v>37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</row>
    <row r="13" spans="1:16" s="8" customFormat="1" x14ac:dyDescent="0.2">
      <c r="A13" s="102" t="s">
        <v>112</v>
      </c>
      <c r="B13" s="7" t="s">
        <v>94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</row>
    <row r="14" spans="1:16" s="8" customFormat="1" ht="12.75" customHeight="1" x14ac:dyDescent="0.2">
      <c r="A14" s="102" t="s">
        <v>179</v>
      </c>
      <c r="B14" s="105" t="s">
        <v>177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16" s="8" customFormat="1" x14ac:dyDescent="0.2">
      <c r="A15" s="102"/>
      <c r="B15" s="105" t="s">
        <v>26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</row>
    <row r="16" spans="1:16" s="8" customFormat="1" x14ac:dyDescent="0.2">
      <c r="A16" s="103"/>
      <c r="B16" s="9" t="s">
        <v>27</v>
      </c>
      <c r="C16" s="79">
        <f t="shared" ref="C16:N16" si="1">SUM(C11:C15)</f>
        <v>0</v>
      </c>
      <c r="D16" s="79">
        <f t="shared" si="1"/>
        <v>0</v>
      </c>
      <c r="E16" s="79">
        <f t="shared" si="1"/>
        <v>0</v>
      </c>
      <c r="F16" s="79">
        <f t="shared" si="1"/>
        <v>0</v>
      </c>
      <c r="G16" s="79">
        <f t="shared" si="1"/>
        <v>0</v>
      </c>
      <c r="H16" s="79">
        <f t="shared" si="1"/>
        <v>0</v>
      </c>
      <c r="I16" s="79">
        <f t="shared" si="1"/>
        <v>0</v>
      </c>
      <c r="J16" s="79">
        <f t="shared" si="1"/>
        <v>0</v>
      </c>
      <c r="K16" s="79">
        <f t="shared" si="1"/>
        <v>0</v>
      </c>
      <c r="L16" s="79">
        <f t="shared" si="1"/>
        <v>0</v>
      </c>
      <c r="M16" s="79">
        <f t="shared" si="1"/>
        <v>0</v>
      </c>
      <c r="N16" s="79">
        <f t="shared" si="1"/>
        <v>0</v>
      </c>
    </row>
    <row r="17" spans="1:14" x14ac:dyDescent="0.2">
      <c r="A17" s="98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s="8" customFormat="1" x14ac:dyDescent="0.2">
      <c r="A18" s="102" t="s">
        <v>180</v>
      </c>
      <c r="B18" s="7" t="s">
        <v>41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</row>
    <row r="19" spans="1:14" s="8" customFormat="1" x14ac:dyDescent="0.2">
      <c r="A19" s="102" t="s">
        <v>181</v>
      </c>
      <c r="B19" s="7" t="s">
        <v>95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</row>
    <row r="20" spans="1:14" s="8" customFormat="1" x14ac:dyDescent="0.2">
      <c r="A20" s="102" t="s">
        <v>182</v>
      </c>
      <c r="B20" s="105" t="s">
        <v>183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s="8" customFormat="1" x14ac:dyDescent="0.2">
      <c r="A21" s="102" t="s">
        <v>186</v>
      </c>
      <c r="B21" s="105" t="s">
        <v>184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</row>
    <row r="22" spans="1:14" s="8" customFormat="1" x14ac:dyDescent="0.2">
      <c r="A22" s="102" t="s">
        <v>187</v>
      </c>
      <c r="B22" s="105" t="s">
        <v>42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</row>
    <row r="23" spans="1:14" s="8" customFormat="1" x14ac:dyDescent="0.2">
      <c r="A23" s="102" t="s">
        <v>108</v>
      </c>
      <c r="B23" s="7" t="s">
        <v>29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</row>
    <row r="24" spans="1:14" s="8" customFormat="1" x14ac:dyDescent="0.2">
      <c r="A24" s="102" t="s">
        <v>114</v>
      </c>
      <c r="B24" s="105" t="s">
        <v>185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</row>
    <row r="25" spans="1:14" s="8" customFormat="1" x14ac:dyDescent="0.2">
      <c r="A25" s="103"/>
      <c r="B25" s="9" t="s">
        <v>30</v>
      </c>
      <c r="C25" s="79">
        <f t="shared" ref="C25:N25" si="2">SUM(C18:C24)</f>
        <v>0</v>
      </c>
      <c r="D25" s="79">
        <f t="shared" si="2"/>
        <v>0</v>
      </c>
      <c r="E25" s="79">
        <f t="shared" si="2"/>
        <v>0</v>
      </c>
      <c r="F25" s="79">
        <f t="shared" si="2"/>
        <v>0</v>
      </c>
      <c r="G25" s="79">
        <f t="shared" si="2"/>
        <v>0</v>
      </c>
      <c r="H25" s="79">
        <f t="shared" si="2"/>
        <v>0</v>
      </c>
      <c r="I25" s="79">
        <f t="shared" si="2"/>
        <v>0</v>
      </c>
      <c r="J25" s="79">
        <f t="shared" si="2"/>
        <v>0</v>
      </c>
      <c r="K25" s="79">
        <f t="shared" si="2"/>
        <v>0</v>
      </c>
      <c r="L25" s="79">
        <f t="shared" si="2"/>
        <v>0</v>
      </c>
      <c r="M25" s="79">
        <f t="shared" si="2"/>
        <v>0</v>
      </c>
      <c r="N25" s="79">
        <f t="shared" si="2"/>
        <v>0</v>
      </c>
    </row>
    <row r="26" spans="1:14" x14ac:dyDescent="0.2">
      <c r="A26" s="98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</row>
    <row r="27" spans="1:14" s="8" customFormat="1" x14ac:dyDescent="0.2">
      <c r="A27" s="103"/>
      <c r="B27" s="9" t="s">
        <v>31</v>
      </c>
      <c r="C27" s="79">
        <f t="shared" ref="C27:N27" si="3">+C25+C16+C9</f>
        <v>0</v>
      </c>
      <c r="D27" s="79">
        <f t="shared" si="3"/>
        <v>0</v>
      </c>
      <c r="E27" s="79">
        <f t="shared" si="3"/>
        <v>0</v>
      </c>
      <c r="F27" s="79">
        <f t="shared" si="3"/>
        <v>0</v>
      </c>
      <c r="G27" s="79">
        <f t="shared" si="3"/>
        <v>0</v>
      </c>
      <c r="H27" s="79">
        <f t="shared" si="3"/>
        <v>0</v>
      </c>
      <c r="I27" s="79">
        <f t="shared" si="3"/>
        <v>0</v>
      </c>
      <c r="J27" s="79">
        <f t="shared" si="3"/>
        <v>0</v>
      </c>
      <c r="K27" s="79">
        <f t="shared" si="3"/>
        <v>0</v>
      </c>
      <c r="L27" s="79">
        <f t="shared" si="3"/>
        <v>0</v>
      </c>
      <c r="M27" s="79">
        <f t="shared" si="3"/>
        <v>0</v>
      </c>
      <c r="N27" s="79">
        <f t="shared" si="3"/>
        <v>0</v>
      </c>
    </row>
    <row r="28" spans="1:14" x14ac:dyDescent="0.2">
      <c r="A28" s="98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1:14" s="8" customFormat="1" x14ac:dyDescent="0.2">
      <c r="A29" s="98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8" customFormat="1" x14ac:dyDescent="0.2">
      <c r="A30" s="102" t="s">
        <v>115</v>
      </c>
      <c r="B30" s="7" t="s">
        <v>32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</row>
    <row r="31" spans="1:14" s="8" customFormat="1" x14ac:dyDescent="0.2">
      <c r="A31" s="102" t="s">
        <v>115</v>
      </c>
      <c r="B31" s="7" t="s">
        <v>33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</row>
    <row r="32" spans="1:14" s="8" customFormat="1" x14ac:dyDescent="0.2">
      <c r="A32" s="102"/>
      <c r="B32" s="7" t="s">
        <v>34</v>
      </c>
      <c r="C32" s="78">
        <f>+'Forc-P&amp;L'!C55</f>
        <v>0</v>
      </c>
      <c r="D32" s="78">
        <f>+'Forc-P&amp;L'!D55</f>
        <v>0</v>
      </c>
      <c r="E32" s="78">
        <f>+'Forc-P&amp;L'!E55</f>
        <v>0</v>
      </c>
      <c r="F32" s="78">
        <f>+'Forc-P&amp;L'!F55</f>
        <v>0</v>
      </c>
      <c r="G32" s="78">
        <f>+'Forc-P&amp;L'!G55</f>
        <v>0</v>
      </c>
      <c r="H32" s="78">
        <f>+'Forc-P&amp;L'!H55</f>
        <v>0</v>
      </c>
      <c r="I32" s="78">
        <f>+'Forc-P&amp;L'!I55</f>
        <v>0</v>
      </c>
      <c r="J32" s="78">
        <f>+'Forc-P&amp;L'!J55</f>
        <v>0</v>
      </c>
      <c r="K32" s="78">
        <f>+'Forc-P&amp;L'!K55</f>
        <v>0</v>
      </c>
      <c r="L32" s="78">
        <f>+'Forc-P&amp;L'!L55</f>
        <v>0</v>
      </c>
      <c r="M32" s="78">
        <f>+'Forc-P&amp;L'!M55</f>
        <v>0</v>
      </c>
      <c r="N32" s="78">
        <f>+'Forc-P&amp;L'!N55</f>
        <v>0</v>
      </c>
    </row>
    <row r="33" spans="1:14" s="8" customFormat="1" x14ac:dyDescent="0.2">
      <c r="A33" s="102"/>
      <c r="B33" s="7" t="s">
        <v>35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</row>
    <row r="34" spans="1:14" s="8" customFormat="1" x14ac:dyDescent="0.2">
      <c r="A34" s="103"/>
      <c r="B34" s="9" t="s">
        <v>60</v>
      </c>
      <c r="C34" s="79">
        <f t="shared" ref="C34:H34" si="4">SUM(C30:C33)</f>
        <v>0</v>
      </c>
      <c r="D34" s="79">
        <f t="shared" si="4"/>
        <v>0</v>
      </c>
      <c r="E34" s="79">
        <f t="shared" si="4"/>
        <v>0</v>
      </c>
      <c r="F34" s="79">
        <f>SUM(F30:F33)</f>
        <v>0</v>
      </c>
      <c r="G34" s="79">
        <f t="shared" si="4"/>
        <v>0</v>
      </c>
      <c r="H34" s="79">
        <f t="shared" si="4"/>
        <v>0</v>
      </c>
      <c r="I34" s="79">
        <f t="shared" ref="I34:N34" si="5">SUM(I29:I32)</f>
        <v>0</v>
      </c>
      <c r="J34" s="79">
        <f t="shared" si="5"/>
        <v>0</v>
      </c>
      <c r="K34" s="79">
        <f t="shared" si="5"/>
        <v>0</v>
      </c>
      <c r="L34" s="79">
        <f t="shared" si="5"/>
        <v>0</v>
      </c>
      <c r="M34" s="79">
        <f t="shared" si="5"/>
        <v>0</v>
      </c>
      <c r="N34" s="79">
        <f t="shared" si="5"/>
        <v>0</v>
      </c>
    </row>
    <row r="35" spans="1:14" s="15" customFormat="1" ht="11.25" x14ac:dyDescent="0.2">
      <c r="A35" s="98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</row>
    <row r="36" spans="1:14" s="8" customFormat="1" x14ac:dyDescent="0.2">
      <c r="A36" s="102" t="s">
        <v>188</v>
      </c>
      <c r="B36" s="105" t="s">
        <v>189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37" spans="1:14" s="8" customFormat="1" x14ac:dyDescent="0.2">
      <c r="A37" s="102" t="s">
        <v>190</v>
      </c>
      <c r="B37" s="105" t="s">
        <v>191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1:14" s="8" customFormat="1" x14ac:dyDescent="0.2">
      <c r="A38" s="102" t="s">
        <v>192</v>
      </c>
      <c r="B38" s="105" t="s">
        <v>102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</row>
    <row r="39" spans="1:14" s="8" customFormat="1" x14ac:dyDescent="0.2">
      <c r="A39" s="102" t="s">
        <v>193</v>
      </c>
      <c r="B39" s="105" t="s">
        <v>89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</row>
    <row r="40" spans="1:14" s="8" customFormat="1" x14ac:dyDescent="0.2">
      <c r="A40" s="103"/>
      <c r="B40" s="9" t="s">
        <v>88</v>
      </c>
      <c r="C40" s="79">
        <f>SUM(C36:C39)</f>
        <v>0</v>
      </c>
      <c r="D40" s="79">
        <f>SUM(D36:D39)</f>
        <v>0</v>
      </c>
      <c r="E40" s="79">
        <f t="shared" ref="E40:N40" si="6">SUM(E36:E39)</f>
        <v>0</v>
      </c>
      <c r="F40" s="79">
        <f t="shared" si="6"/>
        <v>0</v>
      </c>
      <c r="G40" s="79">
        <f t="shared" si="6"/>
        <v>0</v>
      </c>
      <c r="H40" s="79">
        <f t="shared" si="6"/>
        <v>0</v>
      </c>
      <c r="I40" s="79">
        <f t="shared" si="6"/>
        <v>0</v>
      </c>
      <c r="J40" s="79">
        <f t="shared" si="6"/>
        <v>0</v>
      </c>
      <c r="K40" s="79">
        <f t="shared" si="6"/>
        <v>0</v>
      </c>
      <c r="L40" s="79">
        <f t="shared" si="6"/>
        <v>0</v>
      </c>
      <c r="M40" s="79">
        <f t="shared" si="6"/>
        <v>0</v>
      </c>
      <c r="N40" s="79">
        <f t="shared" si="6"/>
        <v>0</v>
      </c>
    </row>
    <row r="41" spans="1:14" x14ac:dyDescent="0.2">
      <c r="A41" s="98"/>
      <c r="B41" s="75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</row>
    <row r="42" spans="1:14" s="8" customFormat="1" x14ac:dyDescent="0.2">
      <c r="A42" s="103"/>
      <c r="B42" s="110" t="s">
        <v>207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 x14ac:dyDescent="0.2">
      <c r="A43" s="98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</row>
    <row r="44" spans="1:14" s="8" customFormat="1" x14ac:dyDescent="0.2">
      <c r="A44" s="103"/>
      <c r="B44" s="9" t="s">
        <v>31</v>
      </c>
      <c r="C44" s="79">
        <f>+C40+C34+C42</f>
        <v>0</v>
      </c>
      <c r="D44" s="79">
        <f t="shared" ref="D44:N44" si="7">+D40+D34+D42</f>
        <v>0</v>
      </c>
      <c r="E44" s="79">
        <f t="shared" si="7"/>
        <v>0</v>
      </c>
      <c r="F44" s="79">
        <f t="shared" si="7"/>
        <v>0</v>
      </c>
      <c r="G44" s="79">
        <f t="shared" si="7"/>
        <v>0</v>
      </c>
      <c r="H44" s="79">
        <f t="shared" si="7"/>
        <v>0</v>
      </c>
      <c r="I44" s="79">
        <f t="shared" si="7"/>
        <v>0</v>
      </c>
      <c r="J44" s="79">
        <f t="shared" si="7"/>
        <v>0</v>
      </c>
      <c r="K44" s="79">
        <f t="shared" si="7"/>
        <v>0</v>
      </c>
      <c r="L44" s="79">
        <f t="shared" si="7"/>
        <v>0</v>
      </c>
      <c r="M44" s="79">
        <f t="shared" si="7"/>
        <v>0</v>
      </c>
      <c r="N44" s="79">
        <f t="shared" si="7"/>
        <v>0</v>
      </c>
    </row>
    <row r="45" spans="1:14" x14ac:dyDescent="0.2">
      <c r="A45" s="98"/>
      <c r="B45" s="81" t="s">
        <v>116</v>
      </c>
      <c r="C45" s="81">
        <f t="shared" ref="C45:N45" si="8">+C27-C44</f>
        <v>0</v>
      </c>
      <c r="D45" s="81">
        <f t="shared" si="8"/>
        <v>0</v>
      </c>
      <c r="E45" s="81">
        <f t="shared" si="8"/>
        <v>0</v>
      </c>
      <c r="F45" s="81">
        <f t="shared" si="8"/>
        <v>0</v>
      </c>
      <c r="G45" s="81">
        <f t="shared" si="8"/>
        <v>0</v>
      </c>
      <c r="H45" s="81">
        <f t="shared" si="8"/>
        <v>0</v>
      </c>
      <c r="I45" s="81">
        <f t="shared" si="8"/>
        <v>0</v>
      </c>
      <c r="J45" s="81">
        <f t="shared" si="8"/>
        <v>0</v>
      </c>
      <c r="K45" s="81">
        <f t="shared" si="8"/>
        <v>0</v>
      </c>
      <c r="L45" s="81">
        <f t="shared" si="8"/>
        <v>0</v>
      </c>
      <c r="M45" s="81">
        <f>+M27-M44</f>
        <v>0</v>
      </c>
      <c r="N45" s="81">
        <f t="shared" si="8"/>
        <v>0</v>
      </c>
    </row>
    <row r="46" spans="1:14" x14ac:dyDescent="0.2">
      <c r="A46" s="98"/>
    </row>
    <row r="47" spans="1:14" x14ac:dyDescent="0.2">
      <c r="A47" s="98"/>
      <c r="B47" s="75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</row>
    <row r="48" spans="1:14" x14ac:dyDescent="0.2">
      <c r="A48" s="98"/>
      <c r="B48" s="75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</row>
    <row r="49" spans="1:11" x14ac:dyDescent="0.2">
      <c r="A49" s="98"/>
      <c r="K49" s="82"/>
    </row>
    <row r="50" spans="1:11" x14ac:dyDescent="0.2">
      <c r="A50" s="98"/>
      <c r="K50" s="67"/>
    </row>
    <row r="51" spans="1:11" x14ac:dyDescent="0.2">
      <c r="A51" s="98"/>
      <c r="K51" s="67"/>
    </row>
  </sheetData>
  <sheetProtection sheet="1" objects="1" scenarios="1"/>
  <phoneticPr fontId="0" type="noConversion"/>
  <pageMargins left="0.75" right="0.75" top="1" bottom="1" header="0.5" footer="0.5"/>
  <pageSetup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pageSetUpPr fitToPage="1"/>
  </sheetPr>
  <dimension ref="A1:Q51"/>
  <sheetViews>
    <sheetView showGridLines="0" workbookViewId="0"/>
  </sheetViews>
  <sheetFormatPr defaultRowHeight="12.75" x14ac:dyDescent="0.2"/>
  <cols>
    <col min="1" max="1" width="4.28515625" style="98" customWidth="1"/>
    <col min="2" max="2" width="33.85546875" bestFit="1" customWidth="1"/>
    <col min="3" max="3" width="14.140625" customWidth="1"/>
    <col min="4" max="4" width="11.42578125" style="1" customWidth="1"/>
    <col min="5" max="5" width="11.7109375" style="1" bestFit="1" customWidth="1"/>
    <col min="6" max="6" width="11.42578125" style="1" customWidth="1"/>
    <col min="7" max="8" width="11.5703125" customWidth="1"/>
    <col min="9" max="9" width="11.7109375" customWidth="1"/>
    <col min="10" max="12" width="11.7109375" bestFit="1" customWidth="1"/>
    <col min="13" max="13" width="12.28515625" bestFit="1" customWidth="1"/>
    <col min="14" max="14" width="12.140625" customWidth="1"/>
    <col min="15" max="15" width="11.7109375" customWidth="1"/>
    <col min="16" max="16" width="10.140625" bestFit="1" customWidth="1"/>
    <col min="17" max="17" width="11.5703125" customWidth="1"/>
  </cols>
  <sheetData>
    <row r="1" spans="1:17" ht="15" x14ac:dyDescent="0.2">
      <c r="A1" s="97"/>
      <c r="B1" s="88" t="str">
        <f>"Period Bal Sheet to "&amp;TEXT(O3,"mmm-yyyy")</f>
        <v>Period Bal Sheet to Dec-2024</v>
      </c>
      <c r="C1" s="6"/>
    </row>
    <row r="2" spans="1:17" x14ac:dyDescent="0.2">
      <c r="B2" t="s">
        <v>98</v>
      </c>
      <c r="C2" s="10"/>
    </row>
    <row r="3" spans="1:17" s="2" customFormat="1" x14ac:dyDescent="0.2">
      <c r="A3" s="99"/>
      <c r="B3" s="4"/>
      <c r="C3" s="5">
        <f>D3-30</f>
        <v>45276</v>
      </c>
      <c r="D3" s="5">
        <f>+'Period-P&amp;L'!C3</f>
        <v>45306</v>
      </c>
      <c r="E3" s="5">
        <f>+'Period-P&amp;L'!D3</f>
        <v>45337</v>
      </c>
      <c r="F3" s="5">
        <f>+'Period-P&amp;L'!E3</f>
        <v>45366</v>
      </c>
      <c r="G3" s="5">
        <f>+'Period-P&amp;L'!F3</f>
        <v>45397</v>
      </c>
      <c r="H3" s="5">
        <f>+'Period-P&amp;L'!G3</f>
        <v>45427</v>
      </c>
      <c r="I3" s="5">
        <f>+'Period-P&amp;L'!H3</f>
        <v>45458</v>
      </c>
      <c r="J3" s="5">
        <f>+'Period-P&amp;L'!I3</f>
        <v>45488</v>
      </c>
      <c r="K3" s="5">
        <f>+'Period-P&amp;L'!J3</f>
        <v>45519</v>
      </c>
      <c r="L3" s="5">
        <f>+'Period-P&amp;L'!K3</f>
        <v>45550</v>
      </c>
      <c r="M3" s="5">
        <f>+'Period-P&amp;L'!L3</f>
        <v>45580</v>
      </c>
      <c r="N3" s="5">
        <f>+'Period-P&amp;L'!M3</f>
        <v>45611</v>
      </c>
      <c r="O3" s="5">
        <f>+'Period-P&amp;L'!N3</f>
        <v>45641</v>
      </c>
    </row>
    <row r="4" spans="1:17" s="2" customFormat="1" x14ac:dyDescent="0.2">
      <c r="A4" s="100"/>
    </row>
    <row r="5" spans="1:17" s="8" customFormat="1" x14ac:dyDescent="0.2">
      <c r="A5" s="101" t="s">
        <v>107</v>
      </c>
      <c r="B5" s="109" t="s">
        <v>172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Q5" s="95"/>
    </row>
    <row r="6" spans="1:17" s="8" customFormat="1" x14ac:dyDescent="0.2">
      <c r="A6" s="101" t="s">
        <v>109</v>
      </c>
      <c r="B6" s="109" t="s">
        <v>173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Q6" s="95"/>
    </row>
    <row r="7" spans="1:17" s="8" customFormat="1" x14ac:dyDescent="0.2">
      <c r="A7" s="101"/>
      <c r="B7" s="109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Q7" s="95"/>
    </row>
    <row r="8" spans="1:17" s="8" customFormat="1" x14ac:dyDescent="0.2">
      <c r="A8" s="101"/>
      <c r="B8" s="109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Q8" s="95"/>
    </row>
    <row r="9" spans="1:17" s="8" customFormat="1" x14ac:dyDescent="0.2">
      <c r="A9" s="103"/>
      <c r="B9" s="110" t="s">
        <v>176</v>
      </c>
      <c r="C9" s="79">
        <f t="shared" ref="C9:N9" si="0">SUM(C4:C8)</f>
        <v>0</v>
      </c>
      <c r="D9" s="79">
        <f t="shared" si="0"/>
        <v>0</v>
      </c>
      <c r="E9" s="79">
        <f t="shared" si="0"/>
        <v>0</v>
      </c>
      <c r="F9" s="79">
        <f t="shared" si="0"/>
        <v>0</v>
      </c>
      <c r="G9" s="79">
        <f t="shared" si="0"/>
        <v>0</v>
      </c>
      <c r="H9" s="79">
        <f t="shared" si="0"/>
        <v>0</v>
      </c>
      <c r="I9" s="79">
        <f t="shared" si="0"/>
        <v>0</v>
      </c>
      <c r="J9" s="79">
        <f t="shared" si="0"/>
        <v>0</v>
      </c>
      <c r="K9" s="79">
        <f t="shared" si="0"/>
        <v>0</v>
      </c>
      <c r="L9" s="79">
        <f t="shared" si="0"/>
        <v>0</v>
      </c>
      <c r="M9" s="79">
        <f t="shared" si="0"/>
        <v>0</v>
      </c>
      <c r="N9" s="79">
        <f t="shared" si="0"/>
        <v>0</v>
      </c>
      <c r="O9" s="79">
        <f>SUM(O5:O8)</f>
        <v>0</v>
      </c>
      <c r="Q9" s="95"/>
    </row>
    <row r="10" spans="1:17" s="8" customFormat="1" x14ac:dyDescent="0.2">
      <c r="A10" s="98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7" s="8" customFormat="1" x14ac:dyDescent="0.2">
      <c r="A11" s="102" t="s">
        <v>166</v>
      </c>
      <c r="B11" s="7" t="s">
        <v>24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</row>
    <row r="12" spans="1:17" s="8" customFormat="1" x14ac:dyDescent="0.2">
      <c r="A12" s="102" t="s">
        <v>113</v>
      </c>
      <c r="B12" s="7" t="s">
        <v>37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1:17" s="8" customFormat="1" x14ac:dyDescent="0.2">
      <c r="A13" s="102" t="s">
        <v>112</v>
      </c>
      <c r="B13" s="7" t="s">
        <v>94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1:17" s="8" customFormat="1" ht="12.75" customHeight="1" x14ac:dyDescent="0.2">
      <c r="A14" s="102" t="s">
        <v>179</v>
      </c>
      <c r="B14" s="105" t="s">
        <v>177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</row>
    <row r="15" spans="1:17" s="8" customFormat="1" x14ac:dyDescent="0.2">
      <c r="A15" s="102"/>
      <c r="B15" s="105" t="s">
        <v>26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</row>
    <row r="16" spans="1:17" s="8" customFormat="1" x14ac:dyDescent="0.2">
      <c r="A16" s="103"/>
      <c r="B16" s="9" t="s">
        <v>27</v>
      </c>
      <c r="C16" s="79">
        <f t="shared" ref="C16:O16" si="1">SUM(C11:C15)</f>
        <v>0</v>
      </c>
      <c r="D16" s="79">
        <f t="shared" si="1"/>
        <v>0</v>
      </c>
      <c r="E16" s="79">
        <f t="shared" si="1"/>
        <v>0</v>
      </c>
      <c r="F16" s="79">
        <f t="shared" si="1"/>
        <v>0</v>
      </c>
      <c r="G16" s="79">
        <f t="shared" si="1"/>
        <v>0</v>
      </c>
      <c r="H16" s="79">
        <f t="shared" si="1"/>
        <v>0</v>
      </c>
      <c r="I16" s="79">
        <f t="shared" si="1"/>
        <v>0</v>
      </c>
      <c r="J16" s="79">
        <f t="shared" si="1"/>
        <v>0</v>
      </c>
      <c r="K16" s="79">
        <f t="shared" si="1"/>
        <v>0</v>
      </c>
      <c r="L16" s="79">
        <f t="shared" si="1"/>
        <v>0</v>
      </c>
      <c r="M16" s="79">
        <f t="shared" si="1"/>
        <v>0</v>
      </c>
      <c r="N16" s="79">
        <f t="shared" si="1"/>
        <v>0</v>
      </c>
      <c r="O16" s="79">
        <f t="shared" si="1"/>
        <v>0</v>
      </c>
    </row>
    <row r="17" spans="1:15" x14ac:dyDescent="0.2"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1:15" s="8" customFormat="1" x14ac:dyDescent="0.2">
      <c r="A18" s="102" t="s">
        <v>180</v>
      </c>
      <c r="B18" s="7" t="s">
        <v>41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</row>
    <row r="19" spans="1:15" s="8" customFormat="1" x14ac:dyDescent="0.2">
      <c r="A19" s="102" t="s">
        <v>181</v>
      </c>
      <c r="B19" s="7" t="s">
        <v>95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1:15" s="8" customFormat="1" x14ac:dyDescent="0.2">
      <c r="A20" s="102" t="s">
        <v>182</v>
      </c>
      <c r="B20" s="105" t="s">
        <v>183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</row>
    <row r="21" spans="1:15" s="8" customFormat="1" x14ac:dyDescent="0.2">
      <c r="A21" s="102" t="s">
        <v>186</v>
      </c>
      <c r="B21" s="105" t="s">
        <v>184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</row>
    <row r="22" spans="1:15" s="8" customFormat="1" x14ac:dyDescent="0.2">
      <c r="A22" s="102" t="s">
        <v>187</v>
      </c>
      <c r="B22" s="105" t="s">
        <v>42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</row>
    <row r="23" spans="1:15" s="8" customFormat="1" x14ac:dyDescent="0.2">
      <c r="A23" s="102" t="s">
        <v>108</v>
      </c>
      <c r="B23" s="7" t="s">
        <v>29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1:15" s="8" customFormat="1" x14ac:dyDescent="0.2">
      <c r="A24" s="102" t="s">
        <v>114</v>
      </c>
      <c r="B24" s="105" t="s">
        <v>185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</row>
    <row r="25" spans="1:15" s="8" customFormat="1" x14ac:dyDescent="0.2">
      <c r="A25" s="103"/>
      <c r="B25" s="9" t="s">
        <v>30</v>
      </c>
      <c r="C25" s="79">
        <f t="shared" ref="C25:O25" si="2">SUM(C18:C24)</f>
        <v>0</v>
      </c>
      <c r="D25" s="79">
        <f t="shared" si="2"/>
        <v>0</v>
      </c>
      <c r="E25" s="79">
        <f t="shared" si="2"/>
        <v>0</v>
      </c>
      <c r="F25" s="79">
        <f t="shared" si="2"/>
        <v>0</v>
      </c>
      <c r="G25" s="79">
        <f t="shared" si="2"/>
        <v>0</v>
      </c>
      <c r="H25" s="79">
        <f t="shared" si="2"/>
        <v>0</v>
      </c>
      <c r="I25" s="79">
        <f t="shared" si="2"/>
        <v>0</v>
      </c>
      <c r="J25" s="79">
        <f t="shared" si="2"/>
        <v>0</v>
      </c>
      <c r="K25" s="79">
        <f t="shared" si="2"/>
        <v>0</v>
      </c>
      <c r="L25" s="79">
        <f t="shared" si="2"/>
        <v>0</v>
      </c>
      <c r="M25" s="79">
        <f t="shared" si="2"/>
        <v>0</v>
      </c>
      <c r="N25" s="79">
        <f t="shared" si="2"/>
        <v>0</v>
      </c>
      <c r="O25" s="79">
        <f t="shared" si="2"/>
        <v>0</v>
      </c>
    </row>
    <row r="26" spans="1:15" x14ac:dyDescent="0.2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s="8" customFormat="1" x14ac:dyDescent="0.2">
      <c r="A27" s="103"/>
      <c r="B27" s="9" t="s">
        <v>31</v>
      </c>
      <c r="C27" s="79">
        <f t="shared" ref="C27:O27" si="3">+C25+C16+C9</f>
        <v>0</v>
      </c>
      <c r="D27" s="79">
        <f t="shared" si="3"/>
        <v>0</v>
      </c>
      <c r="E27" s="79">
        <f t="shared" si="3"/>
        <v>0</v>
      </c>
      <c r="F27" s="79">
        <f t="shared" si="3"/>
        <v>0</v>
      </c>
      <c r="G27" s="79">
        <f t="shared" si="3"/>
        <v>0</v>
      </c>
      <c r="H27" s="79">
        <f t="shared" si="3"/>
        <v>0</v>
      </c>
      <c r="I27" s="79">
        <f t="shared" si="3"/>
        <v>0</v>
      </c>
      <c r="J27" s="79">
        <f t="shared" si="3"/>
        <v>0</v>
      </c>
      <c r="K27" s="79">
        <f t="shared" si="3"/>
        <v>0</v>
      </c>
      <c r="L27" s="79">
        <f t="shared" si="3"/>
        <v>0</v>
      </c>
      <c r="M27" s="79">
        <f t="shared" si="3"/>
        <v>0</v>
      </c>
      <c r="N27" s="79">
        <f t="shared" si="3"/>
        <v>0</v>
      </c>
      <c r="O27" s="79">
        <f t="shared" si="3"/>
        <v>0</v>
      </c>
    </row>
    <row r="28" spans="1:15" x14ac:dyDescent="0.2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1:15" s="8" customFormat="1" x14ac:dyDescent="0.2">
      <c r="A29" s="98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s="8" customFormat="1" x14ac:dyDescent="0.2">
      <c r="A30" s="102" t="s">
        <v>115</v>
      </c>
      <c r="B30" s="7" t="s">
        <v>32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</row>
    <row r="31" spans="1:15" s="8" customFormat="1" x14ac:dyDescent="0.2">
      <c r="A31" s="102" t="s">
        <v>115</v>
      </c>
      <c r="B31" s="7" t="s">
        <v>33</v>
      </c>
      <c r="C31" s="77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</row>
    <row r="32" spans="1:15" s="8" customFormat="1" x14ac:dyDescent="0.2">
      <c r="A32" s="102"/>
      <c r="B32" s="7" t="s">
        <v>34</v>
      </c>
      <c r="C32" s="77"/>
      <c r="D32" s="147">
        <f>+'Period-P&amp;L'!C55</f>
        <v>0</v>
      </c>
      <c r="E32" s="147">
        <f>+'Period-P&amp;L'!D55</f>
        <v>0</v>
      </c>
      <c r="F32" s="147">
        <f>+'Period-P&amp;L'!E55</f>
        <v>0</v>
      </c>
      <c r="G32" s="147">
        <f>+'Period-P&amp;L'!F55</f>
        <v>0</v>
      </c>
      <c r="H32" s="147">
        <f>+'Period-P&amp;L'!G55</f>
        <v>0</v>
      </c>
      <c r="I32" s="147">
        <f>+'Period-P&amp;L'!H55</f>
        <v>0</v>
      </c>
      <c r="J32" s="147">
        <f>+'Period-P&amp;L'!I55</f>
        <v>0</v>
      </c>
      <c r="K32" s="147">
        <f>+'Period-P&amp;L'!J55</f>
        <v>0</v>
      </c>
      <c r="L32" s="147">
        <f>+'Period-P&amp;L'!K55</f>
        <v>0</v>
      </c>
      <c r="M32" s="147">
        <f>+'Period-P&amp;L'!L55</f>
        <v>0</v>
      </c>
      <c r="N32" s="147">
        <f>+'Period-P&amp;L'!M55</f>
        <v>0</v>
      </c>
      <c r="O32" s="147">
        <f>+'Period-P&amp;L'!N55</f>
        <v>0</v>
      </c>
    </row>
    <row r="33" spans="1:15" s="8" customFormat="1" x14ac:dyDescent="0.2">
      <c r="A33" s="102"/>
      <c r="B33" s="7" t="s">
        <v>35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</row>
    <row r="34" spans="1:15" s="8" customFormat="1" x14ac:dyDescent="0.2">
      <c r="A34" s="103"/>
      <c r="B34" s="9" t="s">
        <v>60</v>
      </c>
      <c r="C34" s="79">
        <f t="shared" ref="C34:I34" si="4">SUM(C30:C33)</f>
        <v>0</v>
      </c>
      <c r="D34" s="79">
        <f t="shared" si="4"/>
        <v>0</v>
      </c>
      <c r="E34" s="79">
        <f t="shared" si="4"/>
        <v>0</v>
      </c>
      <c r="F34" s="79">
        <f t="shared" si="4"/>
        <v>0</v>
      </c>
      <c r="G34" s="79">
        <f>SUM(G30:G33)</f>
        <v>0</v>
      </c>
      <c r="H34" s="79">
        <f t="shared" si="4"/>
        <v>0</v>
      </c>
      <c r="I34" s="79">
        <f t="shared" si="4"/>
        <v>0</v>
      </c>
      <c r="J34" s="79">
        <f t="shared" ref="J34:O34" si="5">SUM(J29:J32)</f>
        <v>0</v>
      </c>
      <c r="K34" s="79">
        <f t="shared" si="5"/>
        <v>0</v>
      </c>
      <c r="L34" s="79">
        <f t="shared" si="5"/>
        <v>0</v>
      </c>
      <c r="M34" s="79">
        <f t="shared" si="5"/>
        <v>0</v>
      </c>
      <c r="N34" s="79">
        <f t="shared" si="5"/>
        <v>0</v>
      </c>
      <c r="O34" s="79">
        <f t="shared" si="5"/>
        <v>0</v>
      </c>
    </row>
    <row r="35" spans="1:15" s="15" customFormat="1" ht="11.25" x14ac:dyDescent="0.2">
      <c r="A35" s="98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s="8" customFormat="1" x14ac:dyDescent="0.2">
      <c r="A36" s="102" t="s">
        <v>188</v>
      </c>
      <c r="B36" s="105" t="s">
        <v>189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</row>
    <row r="37" spans="1:15" s="8" customFormat="1" x14ac:dyDescent="0.2">
      <c r="A37" s="102" t="s">
        <v>190</v>
      </c>
      <c r="B37" s="105" t="s">
        <v>191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</row>
    <row r="38" spans="1:15" s="8" customFormat="1" x14ac:dyDescent="0.2">
      <c r="A38" s="102" t="s">
        <v>192</v>
      </c>
      <c r="B38" s="105" t="s">
        <v>102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</row>
    <row r="39" spans="1:15" s="8" customFormat="1" x14ac:dyDescent="0.2">
      <c r="A39" s="102" t="s">
        <v>193</v>
      </c>
      <c r="B39" s="105" t="s">
        <v>89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</row>
    <row r="40" spans="1:15" s="8" customFormat="1" x14ac:dyDescent="0.2">
      <c r="A40" s="103"/>
      <c r="B40" s="9" t="s">
        <v>88</v>
      </c>
      <c r="C40" s="79">
        <f>SUM(C36:C39)</f>
        <v>0</v>
      </c>
      <c r="D40" s="79">
        <f>SUM(D36:D39)</f>
        <v>0</v>
      </c>
      <c r="E40" s="79">
        <f>SUM(E36:E39)</f>
        <v>0</v>
      </c>
      <c r="F40" s="79">
        <f t="shared" ref="F40:O40" si="6">SUM(F36:F39)</f>
        <v>0</v>
      </c>
      <c r="G40" s="79">
        <f t="shared" si="6"/>
        <v>0</v>
      </c>
      <c r="H40" s="79">
        <f t="shared" si="6"/>
        <v>0</v>
      </c>
      <c r="I40" s="79">
        <f t="shared" si="6"/>
        <v>0</v>
      </c>
      <c r="J40" s="79">
        <f t="shared" si="6"/>
        <v>0</v>
      </c>
      <c r="K40" s="79">
        <f t="shared" si="6"/>
        <v>0</v>
      </c>
      <c r="L40" s="79">
        <f t="shared" si="6"/>
        <v>0</v>
      </c>
      <c r="M40" s="79">
        <f t="shared" si="6"/>
        <v>0</v>
      </c>
      <c r="N40" s="79">
        <f t="shared" si="6"/>
        <v>0</v>
      </c>
      <c r="O40" s="79">
        <f t="shared" si="6"/>
        <v>0</v>
      </c>
    </row>
    <row r="41" spans="1:15" x14ac:dyDescent="0.2"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</row>
    <row r="42" spans="1:15" s="8" customFormat="1" x14ac:dyDescent="0.2">
      <c r="A42" s="103"/>
      <c r="B42" s="110" t="s">
        <v>207</v>
      </c>
      <c r="C42" s="146">
        <v>98</v>
      </c>
      <c r="D42" s="146">
        <v>98</v>
      </c>
      <c r="E42" s="146">
        <v>98</v>
      </c>
      <c r="F42" s="146">
        <v>98</v>
      </c>
      <c r="G42" s="146"/>
      <c r="H42" s="146"/>
      <c r="I42" s="146"/>
      <c r="J42" s="146"/>
      <c r="K42" s="146"/>
      <c r="L42" s="146"/>
      <c r="M42" s="146"/>
      <c r="N42" s="146"/>
      <c r="O42" s="146"/>
    </row>
    <row r="43" spans="1:15" x14ac:dyDescent="0.2"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</row>
    <row r="44" spans="1:15" s="8" customFormat="1" x14ac:dyDescent="0.2">
      <c r="A44" s="103"/>
      <c r="B44" s="9" t="s">
        <v>31</v>
      </c>
      <c r="C44" s="79">
        <f>+C40+C34+C42</f>
        <v>98</v>
      </c>
      <c r="D44" s="79">
        <f t="shared" ref="D44:O44" si="7">+D40+D34+D42</f>
        <v>98</v>
      </c>
      <c r="E44" s="79">
        <f t="shared" si="7"/>
        <v>98</v>
      </c>
      <c r="F44" s="79">
        <f t="shared" si="7"/>
        <v>98</v>
      </c>
      <c r="G44" s="79">
        <f t="shared" si="7"/>
        <v>0</v>
      </c>
      <c r="H44" s="79">
        <f t="shared" si="7"/>
        <v>0</v>
      </c>
      <c r="I44" s="79">
        <f t="shared" si="7"/>
        <v>0</v>
      </c>
      <c r="J44" s="79">
        <f t="shared" si="7"/>
        <v>0</v>
      </c>
      <c r="K44" s="79">
        <f t="shared" si="7"/>
        <v>0</v>
      </c>
      <c r="L44" s="79">
        <f t="shared" si="7"/>
        <v>0</v>
      </c>
      <c r="M44" s="79">
        <f t="shared" si="7"/>
        <v>0</v>
      </c>
      <c r="N44" s="79">
        <f t="shared" si="7"/>
        <v>0</v>
      </c>
      <c r="O44" s="79">
        <f t="shared" si="7"/>
        <v>0</v>
      </c>
    </row>
    <row r="45" spans="1:15" x14ac:dyDescent="0.2">
      <c r="B45" s="81" t="s">
        <v>116</v>
      </c>
      <c r="C45" s="81">
        <f t="shared" ref="C45:O45" si="8">+C27-C44</f>
        <v>-98</v>
      </c>
      <c r="D45" s="81">
        <f t="shared" si="8"/>
        <v>-98</v>
      </c>
      <c r="E45" s="81">
        <f t="shared" si="8"/>
        <v>-98</v>
      </c>
      <c r="F45" s="81">
        <f t="shared" si="8"/>
        <v>-98</v>
      </c>
      <c r="G45" s="81">
        <f t="shared" si="8"/>
        <v>0</v>
      </c>
      <c r="H45" s="81">
        <f t="shared" si="8"/>
        <v>0</v>
      </c>
      <c r="I45" s="81">
        <f t="shared" si="8"/>
        <v>0</v>
      </c>
      <c r="J45" s="81">
        <f t="shared" si="8"/>
        <v>0</v>
      </c>
      <c r="K45" s="81">
        <f t="shared" si="8"/>
        <v>0</v>
      </c>
      <c r="L45" s="81">
        <f t="shared" si="8"/>
        <v>0</v>
      </c>
      <c r="M45" s="81">
        <f t="shared" si="8"/>
        <v>0</v>
      </c>
      <c r="N45" s="81">
        <f>+N27-N44</f>
        <v>0</v>
      </c>
      <c r="O45" s="81">
        <f t="shared" si="8"/>
        <v>0</v>
      </c>
    </row>
    <row r="47" spans="1:15" x14ac:dyDescent="0.2">
      <c r="B47" s="75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B48" s="75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12:12" x14ac:dyDescent="0.2">
      <c r="L49" s="82"/>
    </row>
    <row r="50" spans="12:12" x14ac:dyDescent="0.2">
      <c r="L50" s="67"/>
    </row>
    <row r="51" spans="12:12" x14ac:dyDescent="0.2">
      <c r="L51" s="67"/>
    </row>
  </sheetData>
  <phoneticPr fontId="0" type="noConversion"/>
  <pageMargins left="0.75" right="0.75" top="1" bottom="1" header="0.5" footer="0.5"/>
  <pageSetup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3">
    <pageSetUpPr fitToPage="1"/>
  </sheetPr>
  <dimension ref="B1:P35"/>
  <sheetViews>
    <sheetView showGridLines="0" workbookViewId="0">
      <selection activeCell="E1" sqref="E1"/>
    </sheetView>
  </sheetViews>
  <sheetFormatPr defaultRowHeight="12.75" x14ac:dyDescent="0.2"/>
  <cols>
    <col min="1" max="1" width="3" style="150" customWidth="1"/>
    <col min="2" max="2" width="36.5703125" style="150" customWidth="1"/>
    <col min="3" max="3" width="6.5703125" style="150" customWidth="1"/>
    <col min="4" max="4" width="11.42578125" style="149" customWidth="1"/>
    <col min="5" max="6" width="11.28515625" style="149" bestFit="1" customWidth="1"/>
    <col min="7" max="7" width="11.28515625" style="150" bestFit="1" customWidth="1"/>
    <col min="8" max="8" width="11.85546875" style="150" customWidth="1"/>
    <col min="9" max="9" width="11" style="150" customWidth="1"/>
    <col min="10" max="10" width="12.28515625" style="150" bestFit="1" customWidth="1"/>
    <col min="11" max="11" width="11.85546875" style="150" customWidth="1"/>
    <col min="12" max="12" width="11" style="150" customWidth="1"/>
    <col min="13" max="14" width="11.42578125" style="150" customWidth="1"/>
    <col min="15" max="15" width="11.85546875" style="150" customWidth="1"/>
    <col min="16" max="16" width="12" style="150" customWidth="1"/>
    <col min="17" max="16384" width="9.140625" style="150"/>
  </cols>
  <sheetData>
    <row r="1" spans="2:16" ht="15" x14ac:dyDescent="0.2">
      <c r="B1" s="148" t="str">
        <f>"Period Cash Flow to "&amp;TEXT(O3,"mmm-yyyy")</f>
        <v>Period Cash Flow to Dec-2024</v>
      </c>
      <c r="C1" s="148"/>
    </row>
    <row r="2" spans="2:16" x14ac:dyDescent="0.2">
      <c r="C2" s="151"/>
    </row>
    <row r="3" spans="2:16" s="155" customFormat="1" x14ac:dyDescent="0.2">
      <c r="B3" s="152"/>
      <c r="C3" s="153"/>
      <c r="D3" s="153">
        <f>+'Period-P&amp;L'!C3</f>
        <v>45306</v>
      </c>
      <c r="E3" s="153">
        <f>+'Period-P&amp;L'!D3</f>
        <v>45337</v>
      </c>
      <c r="F3" s="153">
        <f>+'Period-P&amp;L'!E3</f>
        <v>45366</v>
      </c>
      <c r="G3" s="153">
        <f>+'Period-P&amp;L'!F3</f>
        <v>45397</v>
      </c>
      <c r="H3" s="153">
        <f>+'Period-P&amp;L'!G3</f>
        <v>45427</v>
      </c>
      <c r="I3" s="153">
        <f>+'Period-P&amp;L'!H3</f>
        <v>45458</v>
      </c>
      <c r="J3" s="153">
        <f>+'Period-P&amp;L'!I3</f>
        <v>45488</v>
      </c>
      <c r="K3" s="153">
        <f>+'Period-P&amp;L'!J3</f>
        <v>45519</v>
      </c>
      <c r="L3" s="153">
        <f>+'Period-P&amp;L'!K3</f>
        <v>45550</v>
      </c>
      <c r="M3" s="153">
        <f>+'Period-P&amp;L'!L3</f>
        <v>45580</v>
      </c>
      <c r="N3" s="153">
        <f>+'Period-P&amp;L'!M3</f>
        <v>45611</v>
      </c>
      <c r="O3" s="153">
        <f>+'Period-P&amp;L'!N3</f>
        <v>45641</v>
      </c>
      <c r="P3" s="154" t="s">
        <v>21</v>
      </c>
    </row>
    <row r="4" spans="2:16" s="155" customFormat="1" x14ac:dyDescent="0.2">
      <c r="B4" s="156" t="s">
        <v>38</v>
      </c>
      <c r="C4" s="157"/>
      <c r="D4" s="158">
        <f>IF(COLUMN(D:D)-3&gt;'Profit &amp; Loss'!$M$1,0,+'Period-P&amp;L'!C49)</f>
        <v>0</v>
      </c>
      <c r="E4" s="158">
        <f>IF(COLUMN(E:E)-3&gt;'Profit &amp; Loss'!$M$1,0,+'Period-P&amp;L'!D49)</f>
        <v>0</v>
      </c>
      <c r="F4" s="158">
        <f>IF(COLUMN(F:F)-3&gt;'Profit &amp; Loss'!$M$1,0,+'Period-P&amp;L'!E49)</f>
        <v>0</v>
      </c>
      <c r="G4" s="158">
        <f>IF(COLUMN(G:G)-3&gt;'Profit &amp; Loss'!$M$1,0,+'Period-P&amp;L'!F49)</f>
        <v>0</v>
      </c>
      <c r="H4" s="158">
        <f>IF(COLUMN(H:H)-3&gt;'Profit &amp; Loss'!$M$1,0,+'Period-P&amp;L'!G49)</f>
        <v>0</v>
      </c>
      <c r="I4" s="158">
        <f>IF(COLUMN(I:I)-3&gt;'Profit &amp; Loss'!$M$1,0,+'Period-P&amp;L'!H49)</f>
        <v>0</v>
      </c>
      <c r="J4" s="158">
        <f>IF(COLUMN(J:J)-3&gt;'Profit &amp; Loss'!$M$1,0,+'Period-P&amp;L'!I49)</f>
        <v>0</v>
      </c>
      <c r="K4" s="158">
        <f>IF(COLUMN(K:K)-3&gt;'Profit &amp; Loss'!$M$1,0,+'Period-P&amp;L'!J49)</f>
        <v>0</v>
      </c>
      <c r="L4" s="158">
        <f>IF(COLUMN(L:L)-3&gt;'Profit &amp; Loss'!$M$1,0,+'Period-P&amp;L'!K49)</f>
        <v>0</v>
      </c>
      <c r="M4" s="158">
        <f>IF(COLUMN(M:M)-3&gt;'Profit &amp; Loss'!$M$1,0,+'Period-P&amp;L'!L49)</f>
        <v>0</v>
      </c>
      <c r="N4" s="158">
        <f>IF(COLUMN(N:N)-3&gt;'Profit &amp; Loss'!$M$1,0,+'Period-P&amp;L'!M49)</f>
        <v>0</v>
      </c>
      <c r="O4" s="158">
        <f>IF(COLUMN(O:O)-3&gt;'Profit &amp; Loss'!$M$1,0,+'Period-P&amp;L'!N49)</f>
        <v>0</v>
      </c>
      <c r="P4" s="158">
        <f>SUM(D4:O4)</f>
        <v>0</v>
      </c>
    </row>
    <row r="5" spans="2:16" s="159" customFormat="1" x14ac:dyDescent="0.2">
      <c r="B5" s="156" t="s">
        <v>39</v>
      </c>
      <c r="C5" s="157"/>
      <c r="D5" s="158">
        <f>IF(COLUMN(D:D)-3&gt;'Profit &amp; Loss'!$M$1,0,+'Period-P&amp;L'!C43)</f>
        <v>0</v>
      </c>
      <c r="E5" s="158">
        <f>IF(COLUMN(E:E)-3&gt;'Profit &amp; Loss'!$M$1,0,+'Period-P&amp;L'!D43)</f>
        <v>0</v>
      </c>
      <c r="F5" s="158">
        <f>IF(COLUMN(F:F)-3&gt;'Profit &amp; Loss'!$M$1,0,+'Period-P&amp;L'!E43)</f>
        <v>0</v>
      </c>
      <c r="G5" s="158">
        <f>IF(COLUMN(G:G)-3&gt;'Profit &amp; Loss'!$M$1,0,+'Period-P&amp;L'!F43)</f>
        <v>0</v>
      </c>
      <c r="H5" s="158">
        <f>IF(COLUMN(H:H)-3&gt;'Profit &amp; Loss'!$M$1,0,+'Period-P&amp;L'!G43)</f>
        <v>0</v>
      </c>
      <c r="I5" s="158">
        <f>IF(COLUMN(I:I)-3&gt;'Profit &amp; Loss'!$M$1,0,+'Period-P&amp;L'!H43)</f>
        <v>0</v>
      </c>
      <c r="J5" s="158">
        <f>IF(COLUMN(J:J)-3&gt;'Profit &amp; Loss'!$M$1,0,+'Period-P&amp;L'!I43)</f>
        <v>0</v>
      </c>
      <c r="K5" s="158">
        <f>IF(COLUMN(K:K)-3&gt;'Profit &amp; Loss'!$M$1,0,+'Period-P&amp;L'!J43)</f>
        <v>0</v>
      </c>
      <c r="L5" s="158">
        <f>IF(COLUMN(L:L)-3&gt;'Profit &amp; Loss'!$M$1,0,+'Period-P&amp;L'!K43)</f>
        <v>0</v>
      </c>
      <c r="M5" s="158">
        <f>IF(COLUMN(M:M)-3&gt;'Profit &amp; Loss'!$M$1,0,+'Period-P&amp;L'!L43)</f>
        <v>0</v>
      </c>
      <c r="N5" s="158">
        <f>IF(COLUMN(N:N)-3&gt;'Profit &amp; Loss'!$M$1,0,+'Period-P&amp;L'!M43)</f>
        <v>0</v>
      </c>
      <c r="O5" s="158">
        <f>IF(COLUMN(O:O)-3&gt;'Profit &amp; Loss'!$M$1,0,+'Period-P&amp;L'!N43)</f>
        <v>0</v>
      </c>
      <c r="P5" s="158">
        <f>SUM(D5:O5)</f>
        <v>0</v>
      </c>
    </row>
    <row r="6" spans="2:16" s="159" customFormat="1" x14ac:dyDescent="0.2">
      <c r="B6" s="160" t="s">
        <v>45</v>
      </c>
      <c r="C6" s="161"/>
      <c r="D6" s="162">
        <f t="shared" ref="D6:K6" si="0">+D4+D5</f>
        <v>0</v>
      </c>
      <c r="E6" s="162">
        <f t="shared" si="0"/>
        <v>0</v>
      </c>
      <c r="F6" s="162">
        <f t="shared" si="0"/>
        <v>0</v>
      </c>
      <c r="G6" s="162">
        <f t="shared" si="0"/>
        <v>0</v>
      </c>
      <c r="H6" s="162">
        <f t="shared" si="0"/>
        <v>0</v>
      </c>
      <c r="I6" s="162">
        <f t="shared" si="0"/>
        <v>0</v>
      </c>
      <c r="J6" s="162">
        <f t="shared" si="0"/>
        <v>0</v>
      </c>
      <c r="K6" s="162">
        <f t="shared" si="0"/>
        <v>0</v>
      </c>
      <c r="L6" s="162">
        <f t="shared" ref="L6:P6" si="1">+L4+L5</f>
        <v>0</v>
      </c>
      <c r="M6" s="162">
        <f t="shared" si="1"/>
        <v>0</v>
      </c>
      <c r="N6" s="162">
        <f t="shared" si="1"/>
        <v>0</v>
      </c>
      <c r="O6" s="162">
        <f t="shared" si="1"/>
        <v>0</v>
      </c>
      <c r="P6" s="162">
        <f t="shared" si="1"/>
        <v>0</v>
      </c>
    </row>
    <row r="7" spans="2:16" s="159" customFormat="1" x14ac:dyDescent="0.2">
      <c r="C7" s="163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</row>
    <row r="8" spans="2:16" s="159" customFormat="1" x14ac:dyDescent="0.2">
      <c r="B8" s="159" t="s">
        <v>40</v>
      </c>
      <c r="C8" s="163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</row>
    <row r="9" spans="2:16" s="159" customFormat="1" x14ac:dyDescent="0.2">
      <c r="B9" s="156" t="s">
        <v>24</v>
      </c>
      <c r="C9" s="157"/>
      <c r="D9" s="158">
        <f>IF(COLUMN(D:D)-3&gt;'Profit &amp; Loss'!$M$1,0,-'Period-Bal-Sheet'!D11+'Period-Bal-Sheet'!C11)</f>
        <v>0</v>
      </c>
      <c r="E9" s="158">
        <f>IF(COLUMN(E:E)-3&gt;'Profit &amp; Loss'!$M$1,0,-'Period-Bal-Sheet'!E11+'Period-Bal-Sheet'!D11)</f>
        <v>0</v>
      </c>
      <c r="F9" s="158">
        <f>IF(COLUMN(F:F)-3&gt;'Profit &amp; Loss'!$M$1,0,-'Period-Bal-Sheet'!F11+'Period-Bal-Sheet'!E11)</f>
        <v>0</v>
      </c>
      <c r="G9" s="158">
        <f>IF(COLUMN(G:G)-3&gt;'Profit &amp; Loss'!$M$1,0,-'Period-Bal-Sheet'!G11+'Period-Bal-Sheet'!F11)</f>
        <v>0</v>
      </c>
      <c r="H9" s="158">
        <f>IF(COLUMN(H:H)-3&gt;'Profit &amp; Loss'!$M$1,0,-'Period-Bal-Sheet'!H11+'Period-Bal-Sheet'!G11)</f>
        <v>0</v>
      </c>
      <c r="I9" s="158">
        <f>IF(COLUMN(I:I)-3&gt;'Profit &amp; Loss'!$M$1,0,-'Period-Bal-Sheet'!I11+'Period-Bal-Sheet'!H11)</f>
        <v>0</v>
      </c>
      <c r="J9" s="158">
        <f>IF(COLUMN(J:J)-3&gt;'Profit &amp; Loss'!$M$1,0,-'Period-Bal-Sheet'!J11+'Period-Bal-Sheet'!I11)</f>
        <v>0</v>
      </c>
      <c r="K9" s="158">
        <f>IF(COLUMN(K:K)-3&gt;'Profit &amp; Loss'!$M$1,0,-'Period-Bal-Sheet'!K11+'Period-Bal-Sheet'!J11)</f>
        <v>0</v>
      </c>
      <c r="L9" s="158">
        <f>IF(COLUMN(L:L)-3&gt;'Profit &amp; Loss'!$M$1,0,-'Period-Bal-Sheet'!L11+'Period-Bal-Sheet'!K11)</f>
        <v>0</v>
      </c>
      <c r="M9" s="158">
        <f>IF(COLUMN(M:M)-3&gt;'Profit &amp; Loss'!$M$1,0,-'Period-Bal-Sheet'!M11+'Period-Bal-Sheet'!L11)</f>
        <v>0</v>
      </c>
      <c r="N9" s="158">
        <f>IF(COLUMN(N:N)-3&gt;'Profit &amp; Loss'!$M$1,0,-'Period-Bal-Sheet'!N11+'Period-Bal-Sheet'!M11)</f>
        <v>0</v>
      </c>
      <c r="O9" s="158">
        <f>IF(COLUMN(O:O)-3&gt;'Profit &amp; Loss'!$M$1,0,-'Period-Bal-Sheet'!O11+'Period-Bal-Sheet'!N11)</f>
        <v>0</v>
      </c>
      <c r="P9" s="158">
        <f t="shared" ref="P9:P27" si="2">SUM(D9:O9)</f>
        <v>0</v>
      </c>
    </row>
    <row r="10" spans="2:16" s="159" customFormat="1" x14ac:dyDescent="0.2">
      <c r="B10" s="156" t="s">
        <v>25</v>
      </c>
      <c r="C10" s="157"/>
      <c r="D10" s="158">
        <f>IF(COLUMN(D:D)-3&gt;'Profit &amp; Loss'!$M$1,0,-'Period-Bal-Sheet'!D12+'Period-Bal-Sheet'!C12)</f>
        <v>0</v>
      </c>
      <c r="E10" s="158">
        <f>IF(COLUMN(E:E)-3&gt;'Profit &amp; Loss'!$M$1,0,-'Period-Bal-Sheet'!E12+'Period-Bal-Sheet'!D12)</f>
        <v>0</v>
      </c>
      <c r="F10" s="158">
        <f>IF(COLUMN(F:F)-3&gt;'Profit &amp; Loss'!$M$1,0,-'Period-Bal-Sheet'!F12+'Period-Bal-Sheet'!E12)</f>
        <v>0</v>
      </c>
      <c r="G10" s="158">
        <f>IF(COLUMN(G:G)-3&gt;'Profit &amp; Loss'!$M$1,0,-'Period-Bal-Sheet'!G12-'Period-Bal-Sheet'!G13+'Period-Bal-Sheet'!F12+'Period-Bal-Sheet'!F13)</f>
        <v>0</v>
      </c>
      <c r="H10" s="158">
        <f>IF(COLUMN(H:H)-3&gt;'Profit &amp; Loss'!$M$1,0,-'Period-Bal-Sheet'!H12-'Period-Bal-Sheet'!H13+'Period-Bal-Sheet'!G12+'Period-Bal-Sheet'!G13)</f>
        <v>0</v>
      </c>
      <c r="I10" s="158">
        <f>IF(COLUMN(I:I)-3&gt;'Profit &amp; Loss'!$M$1,0,-'Period-Bal-Sheet'!I12-'Period-Bal-Sheet'!I13+'Period-Bal-Sheet'!H12+'Period-Bal-Sheet'!H13)</f>
        <v>0</v>
      </c>
      <c r="J10" s="158">
        <f>IF(COLUMN(J:J)-3&gt;'Profit &amp; Loss'!$M$1,0,-'Period-Bal-Sheet'!J12-'Period-Bal-Sheet'!J13+'Period-Bal-Sheet'!I12+'Period-Bal-Sheet'!I13)</f>
        <v>0</v>
      </c>
      <c r="K10" s="158">
        <f>IF(COLUMN(K:K)-3&gt;'Profit &amp; Loss'!$M$1,0,-'Period-Bal-Sheet'!K12-'Period-Bal-Sheet'!K13+'Period-Bal-Sheet'!J12+'Period-Bal-Sheet'!J13)</f>
        <v>0</v>
      </c>
      <c r="L10" s="158">
        <f>IF(COLUMN(L:L)-3&gt;'Profit &amp; Loss'!$M$1,0,-'Period-Bal-Sheet'!L12-'Period-Bal-Sheet'!L13+'Period-Bal-Sheet'!K12+'Period-Bal-Sheet'!K13)</f>
        <v>0</v>
      </c>
      <c r="M10" s="158">
        <f>IF(COLUMN(M:M)-3&gt;'Profit &amp; Loss'!$M$1,0,-'Period-Bal-Sheet'!M12-'Period-Bal-Sheet'!M13+'Period-Bal-Sheet'!L12+'Period-Bal-Sheet'!L13)</f>
        <v>0</v>
      </c>
      <c r="N10" s="158">
        <f>IF(COLUMN(N:N)-3&gt;'Profit &amp; Loss'!$M$1,0,-'Period-Bal-Sheet'!N12-'Period-Bal-Sheet'!N13+'Period-Bal-Sheet'!M12+'Period-Bal-Sheet'!M13)</f>
        <v>0</v>
      </c>
      <c r="O10" s="158">
        <f>IF(COLUMN(O:O)-3&gt;'Profit &amp; Loss'!$M$1,0,-'Period-Bal-Sheet'!O12-'Period-Bal-Sheet'!O13+'Period-Bal-Sheet'!N12+'Period-Bal-Sheet'!N13)</f>
        <v>0</v>
      </c>
      <c r="P10" s="158">
        <f t="shared" si="2"/>
        <v>0</v>
      </c>
    </row>
    <row r="11" spans="2:16" s="159" customFormat="1" x14ac:dyDescent="0.2">
      <c r="B11" s="165" t="s">
        <v>94</v>
      </c>
      <c r="C11" s="157"/>
      <c r="D11" s="158">
        <f>IF(COLUMN(D:D)-3&gt;'Profit &amp; Loss'!$M$1,0,-'Period-Bal-Sheet'!D13+'Period-Bal-Sheet'!C13)</f>
        <v>0</v>
      </c>
      <c r="E11" s="158">
        <f>IF(COLUMN(E:E)-3&gt;'Profit &amp; Loss'!$M$1,0,-'Period-Bal-Sheet'!E13+'Period-Bal-Sheet'!D13)</f>
        <v>0</v>
      </c>
      <c r="F11" s="158">
        <f>IF(COLUMN(F:F)-3&gt;'Profit &amp; Loss'!$M$1,0,-'Period-Bal-Sheet'!F13+'Period-Bal-Sheet'!E13)</f>
        <v>0</v>
      </c>
      <c r="G11" s="158">
        <f>IF(COLUMN(G:G)-3&gt;'Profit &amp; Loss'!$M$1,0,-'Period-Bal-Sheet'!G17+'Period-Bal-Sheet'!F17)</f>
        <v>0</v>
      </c>
      <c r="H11" s="158">
        <f>IF(COLUMN(H:H)-3&gt;'Profit &amp; Loss'!$M$1,0,-'Period-Bal-Sheet'!H17+'Period-Bal-Sheet'!G17)</f>
        <v>0</v>
      </c>
      <c r="I11" s="158">
        <f>IF(COLUMN(I:I)-3&gt;'Profit &amp; Loss'!$M$1,0,-'Period-Bal-Sheet'!I17+'Period-Bal-Sheet'!H17)</f>
        <v>0</v>
      </c>
      <c r="J11" s="158">
        <f>IF(COLUMN(J:J)-3&gt;'Profit &amp; Loss'!$M$1,0,-'Period-Bal-Sheet'!J17+'Period-Bal-Sheet'!I17)</f>
        <v>0</v>
      </c>
      <c r="K11" s="158">
        <f>IF(COLUMN(K:K)-3&gt;'Profit &amp; Loss'!$M$1,0,-'Period-Bal-Sheet'!K17+'Period-Bal-Sheet'!J17)</f>
        <v>0</v>
      </c>
      <c r="L11" s="158">
        <f>IF(COLUMN(L:L)-3&gt;'Profit &amp; Loss'!$M$1,0,-'Period-Bal-Sheet'!L17+'Period-Bal-Sheet'!K17)</f>
        <v>0</v>
      </c>
      <c r="M11" s="158">
        <f>IF(COLUMN(M:M)-3&gt;'Profit &amp; Loss'!$M$1,0,-'Period-Bal-Sheet'!M17+'Period-Bal-Sheet'!L17)</f>
        <v>0</v>
      </c>
      <c r="N11" s="158">
        <f>IF(COLUMN(N:N)-3&gt;'Profit &amp; Loss'!$M$1,0,-'Period-Bal-Sheet'!N17+'Period-Bal-Sheet'!M17)</f>
        <v>0</v>
      </c>
      <c r="O11" s="158">
        <f>IF(COLUMN(O:O)-3&gt;'Profit &amp; Loss'!$M$1,0,-'Period-Bal-Sheet'!O17+'Period-Bal-Sheet'!N17)</f>
        <v>0</v>
      </c>
      <c r="P11" s="158">
        <f t="shared" ref="P11" si="3">SUM(D11:O11)</f>
        <v>0</v>
      </c>
    </row>
    <row r="12" spans="2:16" s="159" customFormat="1" x14ac:dyDescent="0.2">
      <c r="B12" s="156" t="s">
        <v>28</v>
      </c>
      <c r="C12" s="157"/>
      <c r="D12" s="158">
        <f>IF(COLUMN(D:D)-3&gt;'Profit &amp; Loss'!$M$1,0,-'Period-Bal-Sheet'!D18+'Period-Bal-Sheet'!C18)</f>
        <v>0</v>
      </c>
      <c r="E12" s="158">
        <f>IF(COLUMN(E:E)-3&gt;'Profit &amp; Loss'!$M$1,0,-'Period-Bal-Sheet'!E18+'Period-Bal-Sheet'!D18)</f>
        <v>0</v>
      </c>
      <c r="F12" s="158">
        <f>IF(COLUMN(F:F)-3&gt;'Profit &amp; Loss'!$M$1,0,-'Period-Bal-Sheet'!F18+'Period-Bal-Sheet'!E18)</f>
        <v>0</v>
      </c>
      <c r="G12" s="158">
        <f>IF(COLUMN(G:G)-3&gt;'Profit &amp; Loss'!$M$1,0,-'Period-Bal-Sheet'!G18+'Period-Bal-Sheet'!F18)</f>
        <v>0</v>
      </c>
      <c r="H12" s="158">
        <f>IF(COLUMN(H:H)-3&gt;'Profit &amp; Loss'!$M$1,0,-'Period-Bal-Sheet'!H18+'Period-Bal-Sheet'!G18)</f>
        <v>0</v>
      </c>
      <c r="I12" s="158">
        <f>IF(COLUMN(I:I)-3&gt;'Profit &amp; Loss'!$M$1,0,-'Period-Bal-Sheet'!I18+'Period-Bal-Sheet'!H18)</f>
        <v>0</v>
      </c>
      <c r="J12" s="158">
        <f>IF(COLUMN(J:J)-3&gt;'Profit &amp; Loss'!$M$1,0,-'Period-Bal-Sheet'!J18+'Period-Bal-Sheet'!I18)</f>
        <v>0</v>
      </c>
      <c r="K12" s="158">
        <f>IF(COLUMN(K:K)-3&gt;'Profit &amp; Loss'!$M$1,0,-'Period-Bal-Sheet'!K18+'Period-Bal-Sheet'!J18)</f>
        <v>0</v>
      </c>
      <c r="L12" s="158">
        <f>IF(COLUMN(L:L)-3&gt;'Profit &amp; Loss'!$M$1,0,-'Period-Bal-Sheet'!L18+'Period-Bal-Sheet'!K18)</f>
        <v>0</v>
      </c>
      <c r="M12" s="158">
        <f>IF(COLUMN(M:M)-3&gt;'Profit &amp; Loss'!$M$1,0,-'Period-Bal-Sheet'!M18+'Period-Bal-Sheet'!L18)</f>
        <v>0</v>
      </c>
      <c r="N12" s="158">
        <f>IF(COLUMN(N:N)-3&gt;'Profit &amp; Loss'!$M$1,0,-'Period-Bal-Sheet'!N18+'Period-Bal-Sheet'!M18)</f>
        <v>0</v>
      </c>
      <c r="O12" s="158">
        <f>IF(COLUMN(O:O)-3&gt;'Profit &amp; Loss'!$M$1,0,-'Period-Bal-Sheet'!O18+'Period-Bal-Sheet'!N18)</f>
        <v>0</v>
      </c>
      <c r="P12" s="158">
        <f t="shared" si="2"/>
        <v>0</v>
      </c>
    </row>
    <row r="13" spans="2:16" s="159" customFormat="1" x14ac:dyDescent="0.2">
      <c r="B13" s="156" t="s">
        <v>43</v>
      </c>
      <c r="C13" s="157"/>
      <c r="D13" s="158">
        <f>IF(COLUMN(D:D)-3&gt;'Profit &amp; Loss'!$M$1,0,-'Period-Bal-Sheet'!D19+'Period-Bal-Sheet'!C19)</f>
        <v>0</v>
      </c>
      <c r="E13" s="158">
        <f>IF(COLUMN(E:E)-3&gt;'Profit &amp; Loss'!$M$1,0,-'Period-Bal-Sheet'!E19+'Period-Bal-Sheet'!D19)</f>
        <v>0</v>
      </c>
      <c r="F13" s="158">
        <f>IF(COLUMN(F:F)-3&gt;'Profit &amp; Loss'!$M$1,0,-'Period-Bal-Sheet'!F19+'Period-Bal-Sheet'!E19)</f>
        <v>0</v>
      </c>
      <c r="G13" s="158">
        <f>IF(COLUMN(G:G)-3&gt;'Profit &amp; Loss'!$M$1,0,-'Period-Bal-Sheet'!G19+'Period-Bal-Sheet'!F19)</f>
        <v>0</v>
      </c>
      <c r="H13" s="158">
        <f>IF(COLUMN(H:H)-3&gt;'Profit &amp; Loss'!$M$1,0,-'Period-Bal-Sheet'!H19+'Period-Bal-Sheet'!G19)</f>
        <v>0</v>
      </c>
      <c r="I13" s="158">
        <f>IF(COLUMN(I:I)-3&gt;'Profit &amp; Loss'!$M$1,0,-'Period-Bal-Sheet'!I19+'Period-Bal-Sheet'!H19)</f>
        <v>0</v>
      </c>
      <c r="J13" s="158">
        <f>IF(COLUMN(J:J)-3&gt;'Profit &amp; Loss'!$M$1,0,-'Period-Bal-Sheet'!J19+'Period-Bal-Sheet'!I19)</f>
        <v>0</v>
      </c>
      <c r="K13" s="158">
        <f>IF(COLUMN(K:K)-3&gt;'Profit &amp; Loss'!$M$1,0,-'Period-Bal-Sheet'!K19+'Period-Bal-Sheet'!J19)</f>
        <v>0</v>
      </c>
      <c r="L13" s="158">
        <f>IF(COLUMN(L:L)-3&gt;'Profit &amp; Loss'!$M$1,0,-'Period-Bal-Sheet'!L19+'Period-Bal-Sheet'!K19)</f>
        <v>0</v>
      </c>
      <c r="M13" s="158">
        <f>IF(COLUMN(M:M)-3&gt;'Profit &amp; Loss'!$M$1,0,-'Period-Bal-Sheet'!M19+'Period-Bal-Sheet'!L19)</f>
        <v>0</v>
      </c>
      <c r="N13" s="158">
        <f>IF(COLUMN(N:N)-3&gt;'Profit &amp; Loss'!$M$1,0,-'Period-Bal-Sheet'!N19+'Period-Bal-Sheet'!M19)</f>
        <v>0</v>
      </c>
      <c r="O13" s="158">
        <f>IF(COLUMN(O:O)-3&gt;'Profit &amp; Loss'!$M$1,0,-'Period-Bal-Sheet'!O19+'Period-Bal-Sheet'!N19)</f>
        <v>0</v>
      </c>
      <c r="P13" s="158">
        <f t="shared" si="2"/>
        <v>0</v>
      </c>
    </row>
    <row r="14" spans="2:16" s="159" customFormat="1" x14ac:dyDescent="0.2">
      <c r="B14" s="165" t="s">
        <v>199</v>
      </c>
      <c r="C14" s="157"/>
      <c r="D14" s="158">
        <f>IF(COLUMN(D:D)-3&gt;'Profit &amp; Loss'!$M$1,0,-'Period-Bal-Sheet'!D20+'Period-Bal-Sheet'!C20)</f>
        <v>0</v>
      </c>
      <c r="E14" s="158">
        <f>IF(COLUMN(E:E)-3&gt;'Profit &amp; Loss'!$M$1,0,-'Period-Bal-Sheet'!E20+'Period-Bal-Sheet'!D20)</f>
        <v>0</v>
      </c>
      <c r="F14" s="158">
        <f>IF(COLUMN(F:F)-3&gt;'Profit &amp; Loss'!$M$1,0,-'Period-Bal-Sheet'!F20+'Period-Bal-Sheet'!E20)</f>
        <v>0</v>
      </c>
      <c r="G14" s="158">
        <f>IF(COLUMN(G:G)-3&gt;'Profit &amp; Loss'!$M$1,0,-'Period-Bal-Sheet'!G20+'Period-Bal-Sheet'!F20)</f>
        <v>0</v>
      </c>
      <c r="H14" s="158">
        <f>IF(COLUMN(H:H)-3&gt;'Profit &amp; Loss'!$M$1,0,-'Period-Bal-Sheet'!H20+'Period-Bal-Sheet'!G20)</f>
        <v>0</v>
      </c>
      <c r="I14" s="158">
        <f>IF(COLUMN(I:I)-3&gt;'Profit &amp; Loss'!$M$1,0,-'Period-Bal-Sheet'!I20+'Period-Bal-Sheet'!H20)</f>
        <v>0</v>
      </c>
      <c r="J14" s="158">
        <f>IF(COLUMN(J:J)-3&gt;'Profit &amp; Loss'!$M$1,0,-'Period-Bal-Sheet'!J20+'Period-Bal-Sheet'!I20)</f>
        <v>0</v>
      </c>
      <c r="K14" s="158">
        <f>IF(COLUMN(K:K)-3&gt;'Profit &amp; Loss'!$M$1,0,-'Period-Bal-Sheet'!K20+'Period-Bal-Sheet'!J20)</f>
        <v>0</v>
      </c>
      <c r="L14" s="158">
        <f>IF(COLUMN(L:L)-3&gt;'Profit &amp; Loss'!$M$1,0,-'Period-Bal-Sheet'!L20+'Period-Bal-Sheet'!K20)</f>
        <v>0</v>
      </c>
      <c r="M14" s="158">
        <f>IF(COLUMN(M:M)-3&gt;'Profit &amp; Loss'!$M$1,0,-'Period-Bal-Sheet'!M20+'Period-Bal-Sheet'!L20)</f>
        <v>0</v>
      </c>
      <c r="N14" s="158">
        <f>IF(COLUMN(N:N)-3&gt;'Profit &amp; Loss'!$M$1,0,-'Period-Bal-Sheet'!N20+'Period-Bal-Sheet'!M20)</f>
        <v>0</v>
      </c>
      <c r="O14" s="158">
        <f>IF(COLUMN(O:O)-3&gt;'Profit &amp; Loss'!$M$1,0,-'Period-Bal-Sheet'!O20+'Period-Bal-Sheet'!N20)</f>
        <v>0</v>
      </c>
      <c r="P14" s="158">
        <f t="shared" ref="P14" si="4">SUM(D14:O14)</f>
        <v>0</v>
      </c>
    </row>
    <row r="15" spans="2:16" s="159" customFormat="1" x14ac:dyDescent="0.2">
      <c r="B15" s="165" t="s">
        <v>197</v>
      </c>
      <c r="C15" s="157"/>
      <c r="D15" s="158">
        <f>IF(COLUMN(D:D)-3&gt;'Profit &amp; Loss'!$M$1,0,-'Period-Bal-Sheet'!D21+'Period-Bal-Sheet'!C21)</f>
        <v>0</v>
      </c>
      <c r="E15" s="158">
        <f>IF(COLUMN(E:E)-3&gt;'Profit &amp; Loss'!$M$1,0,-'Period-Bal-Sheet'!E21+'Period-Bal-Sheet'!D21)</f>
        <v>0</v>
      </c>
      <c r="F15" s="158">
        <f>IF(COLUMN(F:F)-3&gt;'Profit &amp; Loss'!$M$1,0,-'Period-Bal-Sheet'!F21+'Period-Bal-Sheet'!E21)</f>
        <v>0</v>
      </c>
      <c r="G15" s="158">
        <f>IF(COLUMN(G:G)-3&gt;'Profit &amp; Loss'!$M$1,0,-'Period-Bal-Sheet'!G21+'Period-Bal-Sheet'!F21)</f>
        <v>0</v>
      </c>
      <c r="H15" s="158">
        <f>IF(COLUMN(H:H)-3&gt;'Profit &amp; Loss'!$M$1,0,-'Period-Bal-Sheet'!H21+'Period-Bal-Sheet'!G21)</f>
        <v>0</v>
      </c>
      <c r="I15" s="158">
        <f>IF(COLUMN(I:I)-3&gt;'Profit &amp; Loss'!$M$1,0,-'Period-Bal-Sheet'!I21+'Period-Bal-Sheet'!H21)</f>
        <v>0</v>
      </c>
      <c r="J15" s="158">
        <f>IF(COLUMN(J:J)-3&gt;'Profit &amp; Loss'!$M$1,0,-'Period-Bal-Sheet'!J21+'Period-Bal-Sheet'!I21)</f>
        <v>0</v>
      </c>
      <c r="K15" s="158">
        <f>IF(COLUMN(K:K)-3&gt;'Profit &amp; Loss'!$M$1,0,-'Period-Bal-Sheet'!K21+'Period-Bal-Sheet'!J21)</f>
        <v>0</v>
      </c>
      <c r="L15" s="158">
        <f>IF(COLUMN(L:L)-3&gt;'Profit &amp; Loss'!$M$1,0,-'Period-Bal-Sheet'!L21+'Period-Bal-Sheet'!K21)</f>
        <v>0</v>
      </c>
      <c r="M15" s="158">
        <f>IF(COLUMN(M:M)-3&gt;'Profit &amp; Loss'!$M$1,0,-'Period-Bal-Sheet'!M21+'Period-Bal-Sheet'!L21)</f>
        <v>0</v>
      </c>
      <c r="N15" s="158">
        <f>IF(COLUMN(N:N)-3&gt;'Profit &amp; Loss'!$M$1,0,-'Period-Bal-Sheet'!N21+'Period-Bal-Sheet'!M21)</f>
        <v>0</v>
      </c>
      <c r="O15" s="158">
        <f>IF(COLUMN(O:O)-3&gt;'Profit &amp; Loss'!$M$1,0,-'Period-Bal-Sheet'!O21+'Period-Bal-Sheet'!N21)</f>
        <v>0</v>
      </c>
      <c r="P15" s="158">
        <f t="shared" si="2"/>
        <v>0</v>
      </c>
    </row>
    <row r="16" spans="2:16" s="159" customFormat="1" x14ac:dyDescent="0.2">
      <c r="B16" s="156" t="s">
        <v>42</v>
      </c>
      <c r="C16" s="157"/>
      <c r="D16" s="158">
        <f>IF(COLUMN(D:D)-3&gt;'Profit &amp; Loss'!$M$1,0,-'Period-Bal-Sheet'!D22+'Period-Bal-Sheet'!C22)</f>
        <v>0</v>
      </c>
      <c r="E16" s="158">
        <f>IF(COLUMN(E:E)-3&gt;'Profit &amp; Loss'!$M$1,0,-'Period-Bal-Sheet'!E22+'Period-Bal-Sheet'!D22)</f>
        <v>0</v>
      </c>
      <c r="F16" s="158">
        <f>IF(COLUMN(F:F)-3&gt;'Profit &amp; Loss'!$M$1,0,-'Period-Bal-Sheet'!F22+'Period-Bal-Sheet'!E22)</f>
        <v>0</v>
      </c>
      <c r="G16" s="158">
        <f>IF(COLUMN(G:G)-3&gt;'Profit &amp; Loss'!$M$1,0,-'Period-Bal-Sheet'!G22+'Period-Bal-Sheet'!F22)</f>
        <v>0</v>
      </c>
      <c r="H16" s="158">
        <f>IF(COLUMN(H:H)-3&gt;'Profit &amp; Loss'!$M$1,0,-'Period-Bal-Sheet'!H22+'Period-Bal-Sheet'!G22)</f>
        <v>0</v>
      </c>
      <c r="I16" s="158">
        <f>IF(COLUMN(I:I)-3&gt;'Profit &amp; Loss'!$M$1,0,-'Period-Bal-Sheet'!I22+'Period-Bal-Sheet'!H22)</f>
        <v>0</v>
      </c>
      <c r="J16" s="158">
        <f>IF(COLUMN(J:J)-3&gt;'Profit &amp; Loss'!$M$1,0,-'Period-Bal-Sheet'!J22+'Period-Bal-Sheet'!I22)</f>
        <v>0</v>
      </c>
      <c r="K16" s="158">
        <f>IF(COLUMN(K:K)-3&gt;'Profit &amp; Loss'!$M$1,0,-'Period-Bal-Sheet'!K22+'Period-Bal-Sheet'!J22)</f>
        <v>0</v>
      </c>
      <c r="L16" s="158">
        <f>IF(COLUMN(L:L)-3&gt;'Profit &amp; Loss'!$M$1,0,-'Period-Bal-Sheet'!L22+'Period-Bal-Sheet'!K22)</f>
        <v>0</v>
      </c>
      <c r="M16" s="158">
        <f>IF(COLUMN(M:M)-3&gt;'Profit &amp; Loss'!$M$1,0,-'Period-Bal-Sheet'!M22+'Period-Bal-Sheet'!L22)</f>
        <v>0</v>
      </c>
      <c r="N16" s="158">
        <f>IF(COLUMN(N:N)-3&gt;'Profit &amp; Loss'!$M$1,0,-'Period-Bal-Sheet'!N22+'Period-Bal-Sheet'!M22)</f>
        <v>0</v>
      </c>
      <c r="O16" s="158">
        <f>IF(COLUMN(O:O)-3&gt;'Profit &amp; Loss'!$M$1,0,-'Period-Bal-Sheet'!O22+'Period-Bal-Sheet'!N22)</f>
        <v>0</v>
      </c>
      <c r="P16" s="158">
        <f t="shared" si="2"/>
        <v>0</v>
      </c>
    </row>
    <row r="17" spans="2:16" s="159" customFormat="1" x14ac:dyDescent="0.2">
      <c r="B17" s="165" t="s">
        <v>29</v>
      </c>
      <c r="C17" s="157"/>
      <c r="D17" s="158">
        <f>IF(COLUMN(D:D)-3&gt;'Profit &amp; Loss'!$M$1,0,-'Period-Bal-Sheet'!D23+'Period-Bal-Sheet'!C23)</f>
        <v>0</v>
      </c>
      <c r="E17" s="158">
        <f>IF(COLUMN(E:E)-3&gt;'Profit &amp; Loss'!$M$1,0,-'Period-Bal-Sheet'!E23+'Period-Bal-Sheet'!D23)</f>
        <v>0</v>
      </c>
      <c r="F17" s="158">
        <f>IF(COLUMN(F:F)-3&gt;'Profit &amp; Loss'!$M$1,0,-'Period-Bal-Sheet'!F23+'Period-Bal-Sheet'!E23)</f>
        <v>0</v>
      </c>
      <c r="G17" s="158">
        <f>IF(COLUMN(G:G)-3&gt;'Profit &amp; Loss'!$M$1,0,-'Period-Bal-Sheet'!G22+'Period-Bal-Sheet'!F22)</f>
        <v>0</v>
      </c>
      <c r="H17" s="158">
        <f>IF(COLUMN(H:H)-3&gt;'Profit &amp; Loss'!$M$1,0,-'Period-Bal-Sheet'!H22+'Period-Bal-Sheet'!G22)</f>
        <v>0</v>
      </c>
      <c r="I17" s="158">
        <f>IF(COLUMN(I:I)-3&gt;'Profit &amp; Loss'!$M$1,0,-'Period-Bal-Sheet'!I22+'Period-Bal-Sheet'!H22)</f>
        <v>0</v>
      </c>
      <c r="J17" s="158">
        <f>IF(COLUMN(J:J)-3&gt;'Profit &amp; Loss'!$M$1,0,-'Period-Bal-Sheet'!J22+'Period-Bal-Sheet'!I22)</f>
        <v>0</v>
      </c>
      <c r="K17" s="158">
        <f>IF(COLUMN(K:K)-3&gt;'Profit &amp; Loss'!$M$1,0,-'Period-Bal-Sheet'!K22+'Period-Bal-Sheet'!J22)</f>
        <v>0</v>
      </c>
      <c r="L17" s="158">
        <f>IF(COLUMN(L:L)-3&gt;'Profit &amp; Loss'!$M$1,0,-'Period-Bal-Sheet'!L23+'Period-Bal-Sheet'!K23)</f>
        <v>0</v>
      </c>
      <c r="M17" s="158">
        <f>IF(COLUMN(M:M)-3&gt;'Profit &amp; Loss'!$M$1,0,-'Period-Bal-Sheet'!M23+'Period-Bal-Sheet'!L23)</f>
        <v>0</v>
      </c>
      <c r="N17" s="158">
        <f>IF(COLUMN(N:N)-3&gt;'Profit &amp; Loss'!$M$1,0,-'Period-Bal-Sheet'!N23+'Period-Bal-Sheet'!M23)</f>
        <v>0</v>
      </c>
      <c r="O17" s="158">
        <f>IF(COLUMN(O:O)-3&gt;'Profit &amp; Loss'!$M$1,0,-'Period-Bal-Sheet'!O23+'Period-Bal-Sheet'!N23)</f>
        <v>0</v>
      </c>
      <c r="P17" s="158">
        <f t="shared" si="2"/>
        <v>0</v>
      </c>
    </row>
    <row r="18" spans="2:16" s="159" customFormat="1" x14ac:dyDescent="0.2">
      <c r="B18" s="156"/>
      <c r="C18" s="157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</row>
    <row r="19" spans="2:16" s="159" customFormat="1" x14ac:dyDescent="0.2">
      <c r="B19" s="166" t="s">
        <v>46</v>
      </c>
      <c r="C19" s="167"/>
      <c r="D19" s="168">
        <f t="shared" ref="D19:K19" si="5">SUM(D6:D17)</f>
        <v>0</v>
      </c>
      <c r="E19" s="168">
        <f t="shared" si="5"/>
        <v>0</v>
      </c>
      <c r="F19" s="168">
        <f t="shared" si="5"/>
        <v>0</v>
      </c>
      <c r="G19" s="168">
        <f t="shared" si="5"/>
        <v>0</v>
      </c>
      <c r="H19" s="168">
        <f t="shared" si="5"/>
        <v>0</v>
      </c>
      <c r="I19" s="168">
        <f t="shared" si="5"/>
        <v>0</v>
      </c>
      <c r="J19" s="168">
        <f t="shared" si="5"/>
        <v>0</v>
      </c>
      <c r="K19" s="168">
        <f t="shared" si="5"/>
        <v>0</v>
      </c>
      <c r="L19" s="168">
        <f>SUM(L6:L17)</f>
        <v>0</v>
      </c>
      <c r="M19" s="168">
        <f t="shared" ref="M19:P19" si="6">SUM(M6:M17)</f>
        <v>0</v>
      </c>
      <c r="N19" s="168">
        <f t="shared" si="6"/>
        <v>0</v>
      </c>
      <c r="O19" s="168">
        <f t="shared" si="6"/>
        <v>0</v>
      </c>
      <c r="P19" s="168">
        <f t="shared" si="6"/>
        <v>0</v>
      </c>
    </row>
    <row r="20" spans="2:16" s="159" customFormat="1" x14ac:dyDescent="0.2">
      <c r="B20" s="156"/>
      <c r="C20" s="157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</row>
    <row r="21" spans="2:16" s="159" customFormat="1" x14ac:dyDescent="0.2">
      <c r="B21" s="156" t="s">
        <v>86</v>
      </c>
      <c r="C21" s="157"/>
      <c r="D21" s="158">
        <f>IF(COLUMN(D:D)-3&gt;'Profit &amp; Loss'!$M$1,0,-'Period-Bal-Sheet'!D9+'Period-Bal-Sheet'!C9-D5)-D22</f>
        <v>0</v>
      </c>
      <c r="E21" s="158">
        <f>IF(COLUMN(E:E)-3&gt;'Profit &amp; Loss'!$M$1,0,-'Period-Bal-Sheet'!E9+'Period-Bal-Sheet'!D9-E5)-E22</f>
        <v>0</v>
      </c>
      <c r="F21" s="158">
        <f>IF(COLUMN(F:F)-3&gt;'Profit &amp; Loss'!$M$1,0,-'Period-Bal-Sheet'!F9+'Period-Bal-Sheet'!E9-F5)-F22</f>
        <v>0</v>
      </c>
      <c r="G21" s="158">
        <f>IF(COLUMN(G:G)-3&gt;'Profit &amp; Loss'!$M$1,0,-'Period-Bal-Sheet'!G9+'Period-Bal-Sheet'!F9-G5)-G22</f>
        <v>0</v>
      </c>
      <c r="H21" s="158">
        <f>IF(COLUMN(H:H)-3&gt;'Profit &amp; Loss'!$M$1,0,-'Period-Bal-Sheet'!H9+'Period-Bal-Sheet'!G9-H5)-H22</f>
        <v>0</v>
      </c>
      <c r="I21" s="158">
        <f>IF(COLUMN(I:I)-3&gt;'Profit &amp; Loss'!$M$1,0,-'Period-Bal-Sheet'!I9+'Period-Bal-Sheet'!H9-I5)-I22</f>
        <v>0</v>
      </c>
      <c r="J21" s="158">
        <f>IF(COLUMN(J:J)-3&gt;'Profit &amp; Loss'!$M$1,0,-'Period-Bal-Sheet'!J9+'Period-Bal-Sheet'!I9-J5)-J22</f>
        <v>0</v>
      </c>
      <c r="K21" s="158">
        <f>IF(COLUMN(K:K)-3&gt;'Profit &amp; Loss'!$M$1,0,-'Period-Bal-Sheet'!K9+'Period-Bal-Sheet'!J9-K5)-K22</f>
        <v>0</v>
      </c>
      <c r="L21" s="158">
        <f>IF(COLUMN(L:L)-3&gt;'Profit &amp; Loss'!$M$1,0,-'Period-Bal-Sheet'!L9+'Period-Bal-Sheet'!K9-L5)-L22</f>
        <v>0</v>
      </c>
      <c r="M21" s="158">
        <f>IF(COLUMN(M:M)-3&gt;'Profit &amp; Loss'!$M$1,0,-'Period-Bal-Sheet'!M9+'Period-Bal-Sheet'!L9-M5)-M22</f>
        <v>0</v>
      </c>
      <c r="N21" s="158">
        <f>IF(COLUMN(N:N)-3&gt;'Profit &amp; Loss'!$M$1,0,-'Period-Bal-Sheet'!N9+'Period-Bal-Sheet'!M9-N5)-N22</f>
        <v>0</v>
      </c>
      <c r="O21" s="158">
        <f>IF(COLUMN(O:O)-3&gt;'Profit &amp; Loss'!$M$1,0,-'Period-Bal-Sheet'!O9+'Period-Bal-Sheet'!N9-O5)-O22</f>
        <v>0</v>
      </c>
      <c r="P21" s="158">
        <f t="shared" si="2"/>
        <v>0</v>
      </c>
    </row>
    <row r="22" spans="2:16" s="159" customFormat="1" x14ac:dyDescent="0.2">
      <c r="B22" s="156" t="s">
        <v>101</v>
      </c>
      <c r="C22" s="157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>
        <f t="shared" si="2"/>
        <v>0</v>
      </c>
    </row>
    <row r="23" spans="2:16" s="159" customFormat="1" x14ac:dyDescent="0.2">
      <c r="B23" s="165" t="s">
        <v>198</v>
      </c>
      <c r="C23" s="157"/>
      <c r="F23" s="158">
        <f>IF(COLUMN(F:F)-3&gt;'Profit &amp; Loss'!$M$1,0,-'Period-Bal-Sheet'!F21+'Period-Bal-Sheet'!E21)</f>
        <v>0</v>
      </c>
      <c r="G23" s="158">
        <f>IF(COLUMN(G:G)-3&gt;'Profit &amp; Loss'!$M$1,0,-'Period-Bal-Sheet'!G21+'Period-Bal-Sheet'!F21)</f>
        <v>0</v>
      </c>
      <c r="H23" s="158">
        <f>IF(COLUMN(H:H)-3&gt;'Profit &amp; Loss'!$M$1,0,-'Period-Bal-Sheet'!H21+'Period-Bal-Sheet'!G21)</f>
        <v>0</v>
      </c>
      <c r="I23" s="158">
        <f>IF(COLUMN(I:I)-3&gt;'Profit &amp; Loss'!$M$1,0,-'Period-Bal-Sheet'!I21+'Period-Bal-Sheet'!H21)</f>
        <v>0</v>
      </c>
      <c r="J23" s="158">
        <f>IF(COLUMN(J:J)-3&gt;'Profit &amp; Loss'!$M$1,0,-'Period-Bal-Sheet'!J21+'Period-Bal-Sheet'!I21)</f>
        <v>0</v>
      </c>
      <c r="K23" s="158">
        <f>IF(COLUMN(K:K)-3&gt;'Profit &amp; Loss'!$M$1,0,-'Period-Bal-Sheet'!K21+'Period-Bal-Sheet'!J21)</f>
        <v>0</v>
      </c>
      <c r="L23" s="158">
        <f>IF(COLUMN(L:L)-3&gt;'Profit &amp; Loss'!$M$1,0,+'Period-Bal-Sheet'!L35-'Period-Bal-Sheet'!K35)</f>
        <v>0</v>
      </c>
      <c r="M23" s="158">
        <f>IF(COLUMN(M:M)-3&gt;'Profit &amp; Loss'!$M$1,0,-'Period-Bal-Sheet'!M21+'Period-Bal-Sheet'!L21)</f>
        <v>0</v>
      </c>
      <c r="N23" s="158">
        <f>IF(COLUMN(N:N)-3&gt;'Profit &amp; Loss'!$M$1,0,-'Period-Bal-Sheet'!N21+'Period-Bal-Sheet'!M21)</f>
        <v>0</v>
      </c>
      <c r="O23" s="158">
        <f>IF(COLUMN(O:O)-3&gt;'Profit &amp; Loss'!$M$1,0,-'Period-Bal-Sheet'!O21+'Period-Bal-Sheet'!N21)</f>
        <v>0</v>
      </c>
      <c r="P23" s="158">
        <f t="shared" si="2"/>
        <v>0</v>
      </c>
    </row>
    <row r="24" spans="2:16" s="159" customFormat="1" x14ac:dyDescent="0.2">
      <c r="B24" s="165" t="s">
        <v>118</v>
      </c>
      <c r="C24" s="157"/>
      <c r="D24" s="158">
        <f>IF(COLUMN(D:D)-3&gt;'Profit &amp; Loss'!$M$1,0,+'Period-Bal-Sheet'!D36-'Period-Bal-Sheet'!C36)</f>
        <v>0</v>
      </c>
      <c r="E24" s="158">
        <f>IF(COLUMN(E:E)-3&gt;'Profit &amp; Loss'!$M$1,0,+'Period-Bal-Sheet'!E36-'Period-Bal-Sheet'!D36)</f>
        <v>0</v>
      </c>
      <c r="F24" s="158">
        <f>IF(COLUMN(F:F)-3&gt;'Profit &amp; Loss'!$M$1,0,+'Period-Bal-Sheet'!F36-'Period-Bal-Sheet'!E36)</f>
        <v>0</v>
      </c>
      <c r="G24" s="158">
        <f>IF(COLUMN(G:G)-3&gt;'Profit &amp; Loss'!$M$1,0,+'Period-Bal-Sheet'!G36-'Period-Bal-Sheet'!F36)</f>
        <v>0</v>
      </c>
      <c r="H24" s="158">
        <f>IF(COLUMN(H:H)-3&gt;'Profit &amp; Loss'!$M$1,0,+'Period-Bal-Sheet'!H36-'Period-Bal-Sheet'!G36)</f>
        <v>0</v>
      </c>
      <c r="I24" s="158">
        <f>IF(COLUMN(I:I)-3&gt;'Profit &amp; Loss'!$M$1,0,+'Period-Bal-Sheet'!I36-'Period-Bal-Sheet'!H36)</f>
        <v>0</v>
      </c>
      <c r="J24" s="158">
        <f>IF(COLUMN(J:J)-3&gt;'Profit &amp; Loss'!$M$1,0,+'Period-Bal-Sheet'!J36-'Period-Bal-Sheet'!I36)</f>
        <v>0</v>
      </c>
      <c r="K24" s="158">
        <f>IF(COLUMN(K:K)-3&gt;'Profit &amp; Loss'!$M$1,0,+'Period-Bal-Sheet'!K36-'Period-Bal-Sheet'!J36)</f>
        <v>0</v>
      </c>
      <c r="L24" s="158">
        <f>IF(COLUMN(L:L)-3&gt;'Profit &amp; Loss'!$M$1,0,+'Period-Bal-Sheet'!L36-'Period-Bal-Sheet'!K36)</f>
        <v>0</v>
      </c>
      <c r="M24" s="158">
        <f>IF(COLUMN(M:M)-3&gt;'Profit &amp; Loss'!$M$1,0,+'Period-Bal-Sheet'!M36-'Period-Bal-Sheet'!L36)</f>
        <v>0</v>
      </c>
      <c r="N24" s="158">
        <f>IF(COLUMN(N:N)-3&gt;'Profit &amp; Loss'!$M$1,0,+'Period-Bal-Sheet'!N36-'Period-Bal-Sheet'!M36)</f>
        <v>0</v>
      </c>
      <c r="O24" s="158">
        <f>IF(COLUMN(O:O)-3&gt;'Profit &amp; Loss'!$M$1,0,+'Period-Bal-Sheet'!O36-'Period-Bal-Sheet'!N36)</f>
        <v>0</v>
      </c>
      <c r="P24" s="158">
        <f t="shared" si="2"/>
        <v>0</v>
      </c>
    </row>
    <row r="25" spans="2:16" s="159" customFormat="1" x14ac:dyDescent="0.2">
      <c r="B25" s="165" t="s">
        <v>119</v>
      </c>
      <c r="C25" s="157"/>
      <c r="D25" s="158">
        <f>IF(COLUMN(D:D)-3&gt;'Profit &amp; Loss'!$M$1,0,+'Period-Bal-Sheet'!D31-'Period-Bal-Sheet'!C31)</f>
        <v>0</v>
      </c>
      <c r="E25" s="158">
        <f>IF(COLUMN(E:E)-3&gt;'Profit &amp; Loss'!$M$1,0,+'Period-Bal-Sheet'!E31-'Period-Bal-Sheet'!D31)</f>
        <v>0</v>
      </c>
      <c r="F25" s="158">
        <f>IF(COLUMN(F:F)-3&gt;'Profit &amp; Loss'!$M$1,0,+'Period-Bal-Sheet'!F31-'Period-Bal-Sheet'!E31)</f>
        <v>0</v>
      </c>
      <c r="G25" s="158">
        <f>IF(COLUMN(G:G)-3&gt;'Profit &amp; Loss'!$M$1,0,+'Period-Bal-Sheet'!G31-'Period-Bal-Sheet'!F31)</f>
        <v>0</v>
      </c>
      <c r="H25" s="158">
        <f>IF(COLUMN(H:H)-3&gt;'Profit &amp; Loss'!$M$1,0,+'Period-Bal-Sheet'!H31-'Period-Bal-Sheet'!G31)</f>
        <v>0</v>
      </c>
      <c r="I25" s="158">
        <f>IF(COLUMN(I:I)-3&gt;'Profit &amp; Loss'!$M$1,0,+'Period-Bal-Sheet'!I31-'Period-Bal-Sheet'!H31)</f>
        <v>0</v>
      </c>
      <c r="J25" s="158">
        <f>IF(COLUMN(J:J)-3&gt;'Profit &amp; Loss'!$M$1,0,+'Period-Bal-Sheet'!J31-'Period-Bal-Sheet'!I31)</f>
        <v>0</v>
      </c>
      <c r="K25" s="158">
        <f>IF(COLUMN(K:K)-3&gt;'Profit &amp; Loss'!$M$1,0,+'Period-Bal-Sheet'!K31-'Period-Bal-Sheet'!J31)</f>
        <v>0</v>
      </c>
      <c r="L25" s="158">
        <f>IF(COLUMN(L:L)-3&gt;'Profit &amp; Loss'!$M$1,0,+'Period-Bal-Sheet'!L31-'Period-Bal-Sheet'!K31)</f>
        <v>0</v>
      </c>
      <c r="M25" s="158">
        <f>IF(COLUMN(M:M)-3&gt;'Profit &amp; Loss'!$M$1,0,+'Period-Bal-Sheet'!M31-'Period-Bal-Sheet'!L31)</f>
        <v>0</v>
      </c>
      <c r="N25" s="158">
        <f>IF(COLUMN(N:N)-3&gt;'Profit &amp; Loss'!$M$1,0,+'Period-Bal-Sheet'!N31-'Period-Bal-Sheet'!M31)</f>
        <v>0</v>
      </c>
      <c r="O25" s="158">
        <f>IF(COLUMN(O:O)-3&gt;'Profit &amp; Loss'!$M$1,0,+'Period-Bal-Sheet'!O31-'Period-Bal-Sheet'!N31)</f>
        <v>0</v>
      </c>
      <c r="P25" s="158">
        <f t="shared" si="2"/>
        <v>0</v>
      </c>
    </row>
    <row r="26" spans="2:16" s="159" customFormat="1" x14ac:dyDescent="0.2">
      <c r="B26" s="156"/>
      <c r="C26" s="157"/>
      <c r="D26" s="158"/>
      <c r="E26" s="158"/>
      <c r="F26" s="158">
        <f>IF(COLUMN(F:F)-3&gt;'Profit &amp; Loss'!$M$1,0,+'Period-Bal-Sheet'!F37-'Period-Bal-Sheet'!E37+'Period-Bal-Sheet'!F38-'Period-Bal-Sheet'!E38)</f>
        <v>0</v>
      </c>
      <c r="G26" s="158">
        <f>IF(COLUMN(G:G)-3&gt;'Profit &amp; Loss'!$M$1,0,+'Period-Bal-Sheet'!G37-'Period-Bal-Sheet'!F37+'Period-Bal-Sheet'!G38-'Period-Bal-Sheet'!F38)</f>
        <v>0</v>
      </c>
      <c r="H26" s="158">
        <f>IF(COLUMN(H:H)-3&gt;'Profit &amp; Loss'!$M$1,0,+'Period-Bal-Sheet'!H38-'Period-Bal-Sheet'!G38)</f>
        <v>0</v>
      </c>
      <c r="I26" s="158">
        <f>IF(COLUMN(I:I)-3&gt;'Profit &amp; Loss'!$M$1,0,+'Period-Bal-Sheet'!I38-'Period-Bal-Sheet'!H38)</f>
        <v>0</v>
      </c>
      <c r="J26" s="158">
        <f>IF(COLUMN(J:J)-3&gt;'Profit &amp; Loss'!$M$1,0,+'Period-Bal-Sheet'!J38-'Period-Bal-Sheet'!I38)</f>
        <v>0</v>
      </c>
      <c r="K26" s="158">
        <f>IF(COLUMN(K:K)-3&gt;'Profit &amp; Loss'!$M$1,0,+'Period-Bal-Sheet'!K38-'Period-Bal-Sheet'!J38)</f>
        <v>0</v>
      </c>
      <c r="L26" s="158">
        <f>IF(COLUMN(L:L)-3&gt;'Profit &amp; Loss'!$M$1,0,+'Period-Bal-Sheet'!L38-'Period-Bal-Sheet'!K38)</f>
        <v>0</v>
      </c>
      <c r="M26" s="158">
        <f>IF(COLUMN(M:M)-3&gt;'Profit &amp; Loss'!$M$1,0,+'Period-Bal-Sheet'!M38-'Period-Bal-Sheet'!L38)</f>
        <v>0</v>
      </c>
      <c r="N26" s="158">
        <f>IF(COLUMN(N:N)-3&gt;'Profit &amp; Loss'!$M$1,0,+'Period-Bal-Sheet'!N38-'Period-Bal-Sheet'!M38)</f>
        <v>0</v>
      </c>
      <c r="O26" s="158">
        <f>IF(COLUMN(O:O)-3&gt;'Profit &amp; Loss'!$M$1,0,+'Period-Bal-Sheet'!O38-'Period-Bal-Sheet'!N38)</f>
        <v>0</v>
      </c>
      <c r="P26" s="158">
        <f t="shared" si="2"/>
        <v>0</v>
      </c>
    </row>
    <row r="27" spans="2:16" s="159" customFormat="1" x14ac:dyDescent="0.2">
      <c r="B27" s="156" t="s">
        <v>105</v>
      </c>
      <c r="C27" s="157"/>
      <c r="D27" s="158">
        <f>IF(COLUMN(D:D)-3&gt;'Profit &amp; Loss'!$M$1,0,+'Period-Bal-Sheet'!D40-'Period-Bal-Sheet'!C40)</f>
        <v>0</v>
      </c>
      <c r="E27" s="158">
        <f>IF(COLUMN(E:E)-3&gt;'Profit &amp; Loss'!$M$1,0,+'Period-Bal-Sheet'!E40-'Period-Bal-Sheet'!D40)</f>
        <v>0</v>
      </c>
      <c r="F27" s="158">
        <f>IF(COLUMN(F:F)-3&gt;'Profit &amp; Loss'!$M$1,0,+'Period-Bal-Sheet'!F39-'Period-Bal-Sheet'!E39)</f>
        <v>0</v>
      </c>
      <c r="G27" s="158">
        <f>IF(COLUMN(G:G)-3&gt;'Profit &amp; Loss'!$M$1,0,+'Period-Bal-Sheet'!G39-'Period-Bal-Sheet'!F39)</f>
        <v>0</v>
      </c>
      <c r="H27" s="158">
        <f>IF(COLUMN(H:H)-3&gt;'Profit &amp; Loss'!$M$1,0,+'Period-Bal-Sheet'!H39-'Period-Bal-Sheet'!G39)</f>
        <v>0</v>
      </c>
      <c r="I27" s="158">
        <f>IF(COLUMN(I:I)-3&gt;'Profit &amp; Loss'!$M$1,0,+'Period-Bal-Sheet'!I39-'Period-Bal-Sheet'!H39)</f>
        <v>0</v>
      </c>
      <c r="J27" s="158">
        <f>IF(COLUMN(J:J)-3&gt;'Profit &amp; Loss'!$M$1,0,+'Period-Bal-Sheet'!J39-'Period-Bal-Sheet'!I39)</f>
        <v>0</v>
      </c>
      <c r="K27" s="158">
        <f>IF(COLUMN(K:K)-3&gt;'Profit &amp; Loss'!$M$1,0,+'Period-Bal-Sheet'!K39-'Period-Bal-Sheet'!J39)</f>
        <v>0</v>
      </c>
      <c r="L27" s="158">
        <f>IF(COLUMN(L:L)-3&gt;'Profit &amp; Loss'!$M$1,0,+'Period-Bal-Sheet'!L39-'Period-Bal-Sheet'!K39)</f>
        <v>0</v>
      </c>
      <c r="M27" s="158">
        <f>IF(COLUMN(M:M)-3&gt;'Profit &amp; Loss'!$M$1,0,+'Period-Bal-Sheet'!M39-'Period-Bal-Sheet'!L39)</f>
        <v>0</v>
      </c>
      <c r="N27" s="158">
        <f>IF(COLUMN(N:N)-3&gt;'Profit &amp; Loss'!$M$1,0,+'Period-Bal-Sheet'!N39-'Period-Bal-Sheet'!M39)</f>
        <v>0</v>
      </c>
      <c r="O27" s="158">
        <f>IF(COLUMN(O:O)-3&gt;'Profit &amp; Loss'!$M$1,0,+'Period-Bal-Sheet'!O39-'Period-Bal-Sheet'!N39)</f>
        <v>0</v>
      </c>
      <c r="P27" s="158">
        <f t="shared" si="2"/>
        <v>0</v>
      </c>
    </row>
    <row r="28" spans="2:16" s="159" customFormat="1" x14ac:dyDescent="0.2">
      <c r="B28" s="166"/>
      <c r="C28" s="167"/>
      <c r="D28" s="168">
        <f t="shared" ref="D28:P28" si="7">SUM(D19:D27)</f>
        <v>0</v>
      </c>
      <c r="E28" s="168">
        <f t="shared" si="7"/>
        <v>0</v>
      </c>
      <c r="F28" s="168">
        <f t="shared" si="7"/>
        <v>0</v>
      </c>
      <c r="G28" s="168">
        <f t="shared" si="7"/>
        <v>0</v>
      </c>
      <c r="H28" s="168">
        <f t="shared" si="7"/>
        <v>0</v>
      </c>
      <c r="I28" s="168">
        <f t="shared" si="7"/>
        <v>0</v>
      </c>
      <c r="J28" s="168">
        <f t="shared" si="7"/>
        <v>0</v>
      </c>
      <c r="K28" s="168">
        <f t="shared" si="7"/>
        <v>0</v>
      </c>
      <c r="L28" s="168">
        <f t="shared" si="7"/>
        <v>0</v>
      </c>
      <c r="M28" s="168">
        <f t="shared" si="7"/>
        <v>0</v>
      </c>
      <c r="N28" s="168">
        <f t="shared" si="7"/>
        <v>0</v>
      </c>
      <c r="O28" s="168">
        <f t="shared" si="7"/>
        <v>0</v>
      </c>
      <c r="P28" s="168">
        <f t="shared" si="7"/>
        <v>0</v>
      </c>
    </row>
    <row r="29" spans="2:16" s="159" customFormat="1" x14ac:dyDescent="0.2">
      <c r="C29" s="163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64"/>
    </row>
    <row r="30" spans="2:16" s="159" customFormat="1" x14ac:dyDescent="0.2">
      <c r="B30" s="156" t="s">
        <v>44</v>
      </c>
      <c r="C30" s="157"/>
      <c r="D30" s="158">
        <f>IF(COLUMN(D:D)-3&gt;'Profit &amp; Loss'!$M$1,0,+'Period-Bal-Sheet'!C14+'Period-Bal-Sheet'!C15)</f>
        <v>0</v>
      </c>
      <c r="E30" s="158">
        <f>IF(COLUMN(E:E)-3&gt;'Profit &amp; Loss'!$M$1,0,+'Period-Bal-Sheet'!D14+'Period-Bal-Sheet'!D15)</f>
        <v>0</v>
      </c>
      <c r="F30" s="158">
        <f>IF(COLUMN(F:F)-3&gt;'Profit &amp; Loss'!$M$1,0,+'Period-Bal-Sheet'!E14+'Period-Bal-Sheet'!E15)</f>
        <v>0</v>
      </c>
      <c r="G30" s="158">
        <f>IF(COLUMN(G:G)-3&gt;'Profit &amp; Loss'!$M$1,0,+'Period-Bal-Sheet'!F14+'Period-Bal-Sheet'!F15)</f>
        <v>0</v>
      </c>
      <c r="H30" s="158">
        <f>IF(COLUMN(H:H)-3&gt;'Profit &amp; Loss'!$M$1,0,+'Period-Bal-Sheet'!G14+'Period-Bal-Sheet'!G15)</f>
        <v>0</v>
      </c>
      <c r="I30" s="158">
        <f>IF(COLUMN(I:I)-3&gt;'Profit &amp; Loss'!$M$1,0,+'Period-Bal-Sheet'!H14+'Period-Bal-Sheet'!H15)</f>
        <v>0</v>
      </c>
      <c r="J30" s="158">
        <f>IF(COLUMN(J:J)-3&gt;'Profit &amp; Loss'!$M$1,0,+'Period-Bal-Sheet'!I14+'Period-Bal-Sheet'!I15)</f>
        <v>0</v>
      </c>
      <c r="K30" s="158">
        <f>IF(COLUMN(K:K)-3&gt;'Profit &amp; Loss'!$M$1,0,+'Period-Bal-Sheet'!J14+'Period-Bal-Sheet'!J15)</f>
        <v>0</v>
      </c>
      <c r="L30" s="158">
        <f>IF(COLUMN(L:L)-3&gt;'Profit &amp; Loss'!$M$1,0,+'Period-Bal-Sheet'!K14+'Period-Bal-Sheet'!K15)</f>
        <v>0</v>
      </c>
      <c r="M30" s="158">
        <f>IF(COLUMN(M:M)-3&gt;'Profit &amp; Loss'!$M$1,0,+'Period-Bal-Sheet'!L14+'Period-Bal-Sheet'!L15)</f>
        <v>0</v>
      </c>
      <c r="N30" s="158">
        <f>IF(COLUMN(N:N)-3&gt;'Profit &amp; Loss'!$M$1,0,+'Period-Bal-Sheet'!M14+'Period-Bal-Sheet'!M15)</f>
        <v>0</v>
      </c>
      <c r="O30" s="158">
        <f>IF(COLUMN(O:O)-3&gt;'Profit &amp; Loss'!$M$1,0,+'Period-Bal-Sheet'!N14+'Period-Bal-Sheet'!N15)</f>
        <v>0</v>
      </c>
      <c r="P30" s="158">
        <f>+D30</f>
        <v>0</v>
      </c>
    </row>
    <row r="31" spans="2:16" s="159" customFormat="1" x14ac:dyDescent="0.2">
      <c r="B31" s="156" t="s">
        <v>96</v>
      </c>
      <c r="C31" s="157"/>
      <c r="D31" s="158">
        <f>IF(COLUMN(D:D)-3&gt;'Profit &amp; Loss'!$M$1,0,+'Period-Bal-Sheet'!D14+'Period-Bal-Sheet'!D15)</f>
        <v>0</v>
      </c>
      <c r="E31" s="158">
        <f>IF(COLUMN(E:E)-3&gt;'Profit &amp; Loss'!$M$1,0,+'Period-Bal-Sheet'!E14+'Period-Bal-Sheet'!E15)</f>
        <v>0</v>
      </c>
      <c r="F31" s="158">
        <f>IF(COLUMN(F:F)-3&gt;'Profit &amp; Loss'!$M$1,0,+'Period-Bal-Sheet'!F14+'Period-Bal-Sheet'!F15)</f>
        <v>0</v>
      </c>
      <c r="G31" s="158">
        <f>IF(COLUMN(G:G)-3&gt;'Profit &amp; Loss'!$M$1,0,+'Period-Bal-Sheet'!G14+'Period-Bal-Sheet'!G15)</f>
        <v>0</v>
      </c>
      <c r="H31" s="158">
        <f>IF(COLUMN(H:H)-3&gt;'Profit &amp; Loss'!$M$1,0,+'Period-Bal-Sheet'!H14+'Period-Bal-Sheet'!H15)</f>
        <v>0</v>
      </c>
      <c r="I31" s="158">
        <f>IF(COLUMN(I:I)-3&gt;'Profit &amp; Loss'!$M$1,0,+'Period-Bal-Sheet'!I14+'Period-Bal-Sheet'!I15)</f>
        <v>0</v>
      </c>
      <c r="J31" s="158">
        <f>IF(COLUMN(J:J)-3&gt;'Profit &amp; Loss'!$M$1,0,+'Period-Bal-Sheet'!J14+'Period-Bal-Sheet'!J15)</f>
        <v>0</v>
      </c>
      <c r="K31" s="158">
        <f>IF(COLUMN(K:K)-3&gt;'Profit &amp; Loss'!$M$1,0,+'Period-Bal-Sheet'!K14+'Period-Bal-Sheet'!K15)</f>
        <v>0</v>
      </c>
      <c r="L31" s="158">
        <f>IF(COLUMN(L:L)-3&gt;'Profit &amp; Loss'!$M$1,0,+'Period-Bal-Sheet'!L14+'Period-Bal-Sheet'!L15)</f>
        <v>0</v>
      </c>
      <c r="M31" s="158">
        <f>IF(COLUMN(M:M)-3&gt;'Profit &amp; Loss'!$M$1,0,+'Period-Bal-Sheet'!M14+'Period-Bal-Sheet'!M15)</f>
        <v>0</v>
      </c>
      <c r="N31" s="158">
        <f>IF(COLUMN(N:N)-3&gt;'Profit &amp; Loss'!$M$1,0,+'Period-Bal-Sheet'!N14+'Period-Bal-Sheet'!N15)</f>
        <v>0</v>
      </c>
      <c r="O31" s="158">
        <f>IF(COLUMN(O:O)-3&gt;'Profit &amp; Loss'!$M$1,0,+'Period-Bal-Sheet'!O14+'Period-Bal-Sheet'!O15)</f>
        <v>0</v>
      </c>
      <c r="P31" s="158">
        <f ca="1">OFFSET(C31,0,'Profit &amp; Loss'!M1)</f>
        <v>0</v>
      </c>
    </row>
    <row r="32" spans="2:16" s="159" customFormat="1" x14ac:dyDescent="0.2">
      <c r="B32" s="156"/>
      <c r="C32" s="157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</row>
    <row r="33" spans="2:16" s="159" customFormat="1" x14ac:dyDescent="0.2">
      <c r="B33" s="166"/>
      <c r="C33" s="167"/>
      <c r="D33" s="168">
        <f t="shared" ref="D33:P33" si="8">-D30+D31</f>
        <v>0</v>
      </c>
      <c r="E33" s="168">
        <f t="shared" si="8"/>
        <v>0</v>
      </c>
      <c r="F33" s="168">
        <f t="shared" si="8"/>
        <v>0</v>
      </c>
      <c r="G33" s="168">
        <f t="shared" si="8"/>
        <v>0</v>
      </c>
      <c r="H33" s="168">
        <f t="shared" si="8"/>
        <v>0</v>
      </c>
      <c r="I33" s="168">
        <f t="shared" si="8"/>
        <v>0</v>
      </c>
      <c r="J33" s="168">
        <f>-J30+J31</f>
        <v>0</v>
      </c>
      <c r="K33" s="168">
        <f t="shared" si="8"/>
        <v>0</v>
      </c>
      <c r="L33" s="168">
        <f t="shared" si="8"/>
        <v>0</v>
      </c>
      <c r="M33" s="168">
        <f>-M30+M31</f>
        <v>0</v>
      </c>
      <c r="N33" s="168">
        <f t="shared" si="8"/>
        <v>0</v>
      </c>
      <c r="O33" s="168">
        <f t="shared" si="8"/>
        <v>0</v>
      </c>
      <c r="P33" s="168">
        <f t="shared" ca="1" si="8"/>
        <v>0</v>
      </c>
    </row>
    <row r="34" spans="2:16" x14ac:dyDescent="0.2">
      <c r="C34" s="170"/>
      <c r="D34" s="150"/>
      <c r="E34" s="150"/>
      <c r="F34" s="150"/>
      <c r="L34" s="149"/>
      <c r="P34" s="149"/>
    </row>
    <row r="35" spans="2:16" x14ac:dyDescent="0.2">
      <c r="F35" s="150"/>
    </row>
  </sheetData>
  <sheetProtection sheet="1" objects="1" scenarios="1"/>
  <phoneticPr fontId="0" type="noConversion"/>
  <pageMargins left="0.75" right="0.75" top="1" bottom="1" header="0.5" footer="0.5"/>
  <pageSetup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1:Q56"/>
  <sheetViews>
    <sheetView showGridLines="0" zoomScaleNormal="100" workbookViewId="0">
      <selection activeCell="L1" sqref="L1"/>
    </sheetView>
  </sheetViews>
  <sheetFormatPr defaultColWidth="9.140625" defaultRowHeight="12.75" x14ac:dyDescent="0.2"/>
  <cols>
    <col min="1" max="1" width="3.5703125" customWidth="1"/>
    <col min="2" max="2" width="31.140625" customWidth="1"/>
    <col min="3" max="3" width="3.140625" style="1" customWidth="1"/>
    <col min="4" max="4" width="13.140625" style="1" customWidth="1"/>
    <col min="5" max="5" width="7.7109375" style="1" customWidth="1"/>
    <col min="6" max="6" width="13.140625" style="1" customWidth="1"/>
    <col min="7" max="7" width="6.28515625" style="1" customWidth="1"/>
    <col min="8" max="8" width="11.5703125" style="1" customWidth="1"/>
    <col min="9" max="9" width="6.140625" style="1" customWidth="1"/>
    <col min="10" max="10" width="1.7109375" style="1" hidden="1" customWidth="1"/>
    <col min="11" max="11" width="2.42578125" style="1" customWidth="1"/>
    <col min="12" max="12" width="12.5703125" customWidth="1"/>
    <col min="13" max="13" width="6.140625" style="1" customWidth="1"/>
    <col min="14" max="14" width="12.5703125" customWidth="1"/>
    <col min="15" max="15" width="6.28515625" style="1" customWidth="1"/>
    <col min="16" max="16" width="13.140625" customWidth="1"/>
    <col min="17" max="17" width="6.140625" style="1" customWidth="1"/>
  </cols>
  <sheetData>
    <row r="1" spans="2:17" ht="32.25" customHeight="1" x14ac:dyDescent="0.3">
      <c r="B1" s="31" t="str">
        <f ca="1">CONCATENATE("Ambic Ltd Profit &amp; Loss Account ",TEXT(OFFSET('Period-P&amp;L'!B3,0,M1),"mmmm-yyyy"))</f>
        <v>Ambic Ltd Profit &amp; Loss Account January-2024</v>
      </c>
      <c r="C1" s="115"/>
      <c r="D1" s="115"/>
      <c r="E1" s="115"/>
      <c r="F1" s="115"/>
      <c r="G1" s="115"/>
      <c r="H1" s="115"/>
      <c r="I1" s="27"/>
      <c r="J1" s="115"/>
      <c r="K1" s="115"/>
      <c r="L1" s="116" t="s">
        <v>49</v>
      </c>
      <c r="M1" s="87">
        <v>1</v>
      </c>
      <c r="N1" s="28"/>
      <c r="O1" s="115"/>
      <c r="P1" s="28"/>
      <c r="Q1" s="27"/>
    </row>
    <row r="2" spans="2:17" ht="20.25" customHeight="1" x14ac:dyDescent="0.2">
      <c r="B2" s="117"/>
      <c r="C2" s="115"/>
      <c r="D2" s="115"/>
      <c r="E2" s="115"/>
      <c r="F2" s="115"/>
      <c r="G2" s="115"/>
      <c r="H2" s="115"/>
      <c r="J2" s="115"/>
      <c r="K2" s="115"/>
      <c r="L2" s="117"/>
      <c r="M2" s="115"/>
      <c r="O2" s="115"/>
    </row>
    <row r="3" spans="2:17" s="2" customFormat="1" x14ac:dyDescent="0.2">
      <c r="B3" s="22"/>
      <c r="C3" s="23"/>
      <c r="D3" s="118" t="s">
        <v>100</v>
      </c>
      <c r="E3" s="119"/>
      <c r="F3" s="118" t="s">
        <v>99</v>
      </c>
      <c r="G3" s="119"/>
      <c r="H3" s="118" t="s">
        <v>92</v>
      </c>
      <c r="I3" s="120"/>
      <c r="J3" s="1"/>
      <c r="K3" s="121"/>
      <c r="L3" s="118" t="s">
        <v>100</v>
      </c>
      <c r="M3" s="119"/>
      <c r="N3" s="118" t="s">
        <v>99</v>
      </c>
      <c r="O3" s="119"/>
      <c r="P3" s="118" t="s">
        <v>92</v>
      </c>
      <c r="Q3" s="120"/>
    </row>
    <row r="4" spans="2:17" s="2" customFormat="1" x14ac:dyDescent="0.2">
      <c r="B4" s="122"/>
      <c r="C4" s="123"/>
      <c r="D4" s="124">
        <f ca="1">OFFSET('Period-P&amp;L'!B3,0,M1)</f>
        <v>45306</v>
      </c>
      <c r="E4" s="125" t="s">
        <v>22</v>
      </c>
      <c r="F4" s="124">
        <f ca="1">OFFSET('Period-P&amp;L'!B3,0,M1)</f>
        <v>45306</v>
      </c>
      <c r="G4" s="125" t="s">
        <v>22</v>
      </c>
      <c r="H4" s="124">
        <f ca="1">OFFSET('LY-P&amp;L'!B3,0,M1)</f>
        <v>44941</v>
      </c>
      <c r="I4" s="126" t="s">
        <v>22</v>
      </c>
      <c r="J4" s="1"/>
      <c r="K4" s="121"/>
      <c r="L4" s="127" t="s">
        <v>50</v>
      </c>
      <c r="M4" s="126" t="s">
        <v>22</v>
      </c>
      <c r="N4" s="124" t="s">
        <v>50</v>
      </c>
      <c r="O4" s="125" t="s">
        <v>22</v>
      </c>
      <c r="P4" s="124" t="s">
        <v>50</v>
      </c>
      <c r="Q4" s="126" t="s">
        <v>22</v>
      </c>
    </row>
    <row r="5" spans="2:17" s="8" customFormat="1" x14ac:dyDescent="0.2">
      <c r="B5" s="18" t="s">
        <v>51</v>
      </c>
      <c r="C5" s="19"/>
      <c r="D5" s="128">
        <f ca="1">OFFSET('Period-P&amp;L'!B4,0,M$1)</f>
        <v>0</v>
      </c>
      <c r="E5" s="1"/>
      <c r="F5" s="128">
        <f ca="1">OFFSET('Forc-P&amp;L'!B4,0,M$1)</f>
        <v>0</v>
      </c>
      <c r="G5" s="1"/>
      <c r="H5" s="128">
        <f ca="1">OFFSET('LY-P&amp;L'!B4,0,M$1)</f>
        <v>0</v>
      </c>
      <c r="I5" s="129"/>
      <c r="J5" s="1"/>
      <c r="K5" s="121"/>
      <c r="L5" s="128">
        <f ca="1">SUM('Period-P&amp;L'!B4:OFFSET('Period-P&amp;L'!B4,0,M$1))</f>
        <v>0</v>
      </c>
      <c r="M5" s="129"/>
      <c r="N5" s="128">
        <f ca="1">SUM('Forc-P&amp;L'!B4:OFFSET('Forc-P&amp;L'!B4,0,M$1))</f>
        <v>0</v>
      </c>
      <c r="O5" s="1"/>
      <c r="P5" s="128">
        <f ca="1">SUM('LY-P&amp;L'!B4:OFFSET('LY-P&amp;L'!B4,0,M$1))</f>
        <v>0</v>
      </c>
      <c r="Q5" s="129"/>
    </row>
    <row r="6" spans="2:17" s="8" customFormat="1" x14ac:dyDescent="0.2">
      <c r="B6" s="18" t="s">
        <v>52</v>
      </c>
      <c r="C6" s="19"/>
      <c r="D6" s="128">
        <f ca="1">OFFSET('Period-P&amp;L'!B5,0,M$1)</f>
        <v>0</v>
      </c>
      <c r="E6" s="1"/>
      <c r="F6" s="128">
        <f ca="1">OFFSET('Forc-P&amp;L'!B5,0,M$1)</f>
        <v>0</v>
      </c>
      <c r="G6" s="1"/>
      <c r="H6" s="128">
        <f ca="1">OFFSET('LY-P&amp;L'!B5,0,M$1)</f>
        <v>0</v>
      </c>
      <c r="I6" s="129"/>
      <c r="J6" s="1"/>
      <c r="K6" s="121"/>
      <c r="L6" s="128">
        <f ca="1">SUM('Period-P&amp;L'!B5:OFFSET('Period-P&amp;L'!B5,0,M$1))</f>
        <v>0</v>
      </c>
      <c r="M6" s="129"/>
      <c r="N6" s="128">
        <f ca="1">SUM('Forc-P&amp;L'!B5:OFFSET('Forc-P&amp;L'!B5,0,M$1))</f>
        <v>0</v>
      </c>
      <c r="O6" s="1"/>
      <c r="P6" s="128">
        <f ca="1">SUM('LY-P&amp;L'!B5:OFFSET('LY-P&amp;L'!B5,0,M$1))</f>
        <v>0</v>
      </c>
      <c r="Q6" s="129"/>
    </row>
    <row r="7" spans="2:17" s="8" customFormat="1" x14ac:dyDescent="0.2">
      <c r="B7" s="20" t="s">
        <v>122</v>
      </c>
      <c r="C7" s="21"/>
      <c r="D7" s="130">
        <f ca="1">OFFSET('Period-P&amp;L'!B6,0,M$1)</f>
        <v>0</v>
      </c>
      <c r="E7" s="131" t="e">
        <f ca="1">D7/D$7</f>
        <v>#DIV/0!</v>
      </c>
      <c r="F7" s="130">
        <f ca="1">OFFSET('Forc-P&amp;L'!B6,0,M$1)</f>
        <v>0</v>
      </c>
      <c r="G7" s="132"/>
      <c r="H7" s="130">
        <f ca="1">OFFSET('LY-P&amp;L'!B6,0,M$1)</f>
        <v>0</v>
      </c>
      <c r="I7" s="131"/>
      <c r="J7" s="17"/>
      <c r="K7" s="133"/>
      <c r="L7" s="130">
        <f ca="1">SUM('Period-P&amp;L'!B6:OFFSET('Period-P&amp;L'!B6,0,M$1))</f>
        <v>0</v>
      </c>
      <c r="M7" s="131" t="e">
        <f ca="1">L7/L$7</f>
        <v>#DIV/0!</v>
      </c>
      <c r="N7" s="130">
        <f ca="1">SUM('Forc-P&amp;L'!B6:OFFSET('Forc-P&amp;L'!B6,0,M$1))</f>
        <v>0</v>
      </c>
      <c r="O7" s="131" t="e">
        <f ca="1">N7/N$7</f>
        <v>#DIV/0!</v>
      </c>
      <c r="P7" s="130">
        <f ca="1">SUM('LY-P&amp;L'!B6:OFFSET('LY-P&amp;L'!B6,0,M$1))</f>
        <v>0</v>
      </c>
      <c r="Q7" s="131"/>
    </row>
    <row r="8" spans="2:17" s="8" customFormat="1" x14ac:dyDescent="0.2">
      <c r="B8" s="12"/>
      <c r="C8" s="11"/>
      <c r="D8" s="134"/>
      <c r="E8" s="1"/>
      <c r="F8" s="134"/>
      <c r="G8" s="1"/>
      <c r="H8" s="134"/>
      <c r="I8" s="129"/>
      <c r="J8" s="1"/>
      <c r="K8" s="121"/>
      <c r="L8" s="14"/>
      <c r="M8" s="129"/>
      <c r="N8" s="134"/>
      <c r="O8" s="1"/>
      <c r="P8" s="134"/>
      <c r="Q8" s="129"/>
    </row>
    <row r="9" spans="2:17" s="8" customFormat="1" x14ac:dyDescent="0.2">
      <c r="B9" s="18" t="s">
        <v>53</v>
      </c>
      <c r="C9" s="19"/>
      <c r="D9" s="128">
        <f ca="1">OFFSET('Period-P&amp;L'!B8,0,M$1)+OFFSET('Period-P&amp;L'!B9,0,M$1)</f>
        <v>0</v>
      </c>
      <c r="E9" s="17" t="str">
        <f ca="1">IF(D$7&lt;&gt;0,+D9/D$7,"")</f>
        <v/>
      </c>
      <c r="F9" s="128">
        <f ca="1">OFFSET('Forc-P&amp;L'!B8,0,M$1)+OFFSET('Forc-P&amp;L'!B9,0,M$1)</f>
        <v>0</v>
      </c>
      <c r="G9" s="17" t="str">
        <f ca="1">IF(F7&lt;&gt;0,+F9/F$7,"")</f>
        <v/>
      </c>
      <c r="H9" s="128">
        <f ca="1">OFFSET('LY-P&amp;L'!B8,0,M$1)+OFFSET('LY-P&amp;L'!B9,0,M$1)</f>
        <v>0</v>
      </c>
      <c r="I9" s="135" t="str">
        <f ca="1">IF(H7&lt;&gt;0,+H9/H$7,"")</f>
        <v/>
      </c>
      <c r="J9" s="17"/>
      <c r="K9" s="133"/>
      <c r="L9" s="128">
        <f ca="1">SUM('Period-P&amp;L'!B8:OFFSET('Period-P&amp;L'!B8,0,M$1))+SUM('Period-P&amp;L'!B9:OFFSET('Period-P&amp;L'!B9,0,M$1))</f>
        <v>0</v>
      </c>
      <c r="M9" s="135" t="e">
        <f ca="1">+L9/L$7</f>
        <v>#DIV/0!</v>
      </c>
      <c r="N9" s="128">
        <f ca="1">SUM('Forc-P&amp;L'!B8:OFFSET('Forc-P&amp;L'!B8,0,M$1))+SUM('Forc-P&amp;L'!B9:OFFSET('Forc-P&amp;L'!B9,0,M$1))</f>
        <v>0</v>
      </c>
      <c r="O9" s="17" t="str">
        <f ca="1">IF(N7&lt;&gt;0,+N9/N$7,"")</f>
        <v/>
      </c>
      <c r="P9" s="128">
        <f ca="1">SUM('LY-P&amp;L'!B8:OFFSET('LY-P&amp;L'!B8,0,M$1))+SUM('LY-P&amp;L'!B9:OFFSET('LY-P&amp;L'!B9,0,M$1))</f>
        <v>0</v>
      </c>
      <c r="Q9" s="135" t="str">
        <f ca="1">IF(P7&lt;&gt;0,+P9/P$7,"")</f>
        <v/>
      </c>
    </row>
    <row r="10" spans="2:17" s="8" customFormat="1" x14ac:dyDescent="0.2">
      <c r="B10" s="18" t="s">
        <v>54</v>
      </c>
      <c r="C10" s="19"/>
      <c r="D10" s="128">
        <f ca="1">OFFSET('Period-P&amp;L'!B11,0,M$1)</f>
        <v>0</v>
      </c>
      <c r="E10" s="17" t="str">
        <f t="shared" ref="E10:E11" ca="1" si="0">IF(D$7&lt;&gt;0,+D10/D$7,"")</f>
        <v/>
      </c>
      <c r="F10" s="128">
        <f ca="1">OFFSET('Forc-P&amp;L'!B11,0,M$1)</f>
        <v>0</v>
      </c>
      <c r="G10" s="17" t="str">
        <f ca="1">IF(F$7&lt;&gt;0,+F10/F$7,"")</f>
        <v/>
      </c>
      <c r="H10" s="128">
        <f ca="1">OFFSET('LY-P&amp;L'!B11,0,M$1)</f>
        <v>0</v>
      </c>
      <c r="I10" s="135" t="str">
        <f t="shared" ref="I10:I55" si="1">IF(H8&lt;&gt;0,+H10/H$7,"")</f>
        <v/>
      </c>
      <c r="J10" s="17"/>
      <c r="K10" s="133"/>
      <c r="L10" s="128">
        <f ca="1">SUM('Period-P&amp;L'!B11:OFFSET('Period-P&amp;L'!B11,0,M$1))</f>
        <v>0</v>
      </c>
      <c r="M10" s="135" t="e">
        <f ca="1">+L10/L$7</f>
        <v>#DIV/0!</v>
      </c>
      <c r="N10" s="128">
        <f ca="1">SUM('Forc-P&amp;L'!B11:OFFSET('Forc-P&amp;L'!B11,0,M$1))</f>
        <v>0</v>
      </c>
      <c r="O10" s="17" t="str">
        <f ca="1">IF(N$7&lt;&gt;0,+N10/N$7,"")</f>
        <v/>
      </c>
      <c r="P10" s="128">
        <f ca="1">SUM('LY-P&amp;L'!B11:OFFSET('LY-P&amp;L'!B11,0,M$1))</f>
        <v>0</v>
      </c>
      <c r="Q10" s="135" t="str">
        <f t="shared" ref="Q10:Q55" si="2">IF(P8&lt;&gt;0,+P10/P$7,"")</f>
        <v/>
      </c>
    </row>
    <row r="11" spans="2:17" s="8" customFormat="1" x14ac:dyDescent="0.2">
      <c r="B11" s="18" t="s">
        <v>205</v>
      </c>
      <c r="C11" s="19"/>
      <c r="D11" s="128">
        <f ca="1">OFFSET('Period-P&amp;L'!B13,0,M$1)</f>
        <v>0</v>
      </c>
      <c r="E11" s="17" t="str">
        <f t="shared" ca="1" si="0"/>
        <v/>
      </c>
      <c r="F11" s="128">
        <f ca="1">OFFSET('Forc-P&amp;L'!B13,0,M$1)</f>
        <v>0</v>
      </c>
      <c r="G11" s="17" t="str">
        <f ca="1">IF(F$7&lt;&gt;0,+F11/F$7,"")</f>
        <v/>
      </c>
      <c r="H11" s="128">
        <f ca="1">OFFSET('LY-P&amp;L'!B13,0,M$1)</f>
        <v>0</v>
      </c>
      <c r="I11" s="129" t="str">
        <f t="shared" ca="1" si="1"/>
        <v/>
      </c>
      <c r="J11" s="1"/>
      <c r="K11" s="121"/>
      <c r="L11" s="128">
        <f ca="1">SUM('Period-P&amp;L'!B13:OFFSET('Period-P&amp;L'!B13,0,M$1))</f>
        <v>0</v>
      </c>
      <c r="M11" s="135" t="e">
        <f ca="1">+L11/L$7</f>
        <v>#DIV/0!</v>
      </c>
      <c r="N11" s="128">
        <f ca="1">SUM('Forc-P&amp;L'!B13:OFFSET('Forc-P&amp;L'!B13,0,M$1))</f>
        <v>0</v>
      </c>
      <c r="O11" s="17" t="str">
        <f t="shared" ref="O11:O14" ca="1" si="3">IF(N$7&lt;&gt;0,+N11/N$7,"")</f>
        <v/>
      </c>
      <c r="P11" s="128">
        <f ca="1">SUM('LY-P&amp;L'!D13:OFFSET('LY-P&amp;L'!D13,0,Q$1))</f>
        <v>0</v>
      </c>
      <c r="Q11" s="129" t="str">
        <f t="shared" ca="1" si="2"/>
        <v/>
      </c>
    </row>
    <row r="12" spans="2:17" s="8" customFormat="1" x14ac:dyDescent="0.2">
      <c r="B12" s="20" t="s">
        <v>4</v>
      </c>
      <c r="C12" s="21"/>
      <c r="D12" s="130">
        <f t="shared" ref="D12:H12" ca="1" si="4">+D9+D10+D11</f>
        <v>0</v>
      </c>
      <c r="E12" s="132" t="e">
        <f t="shared" ca="1" si="4"/>
        <v>#VALUE!</v>
      </c>
      <c r="F12" s="130">
        <f t="shared" ca="1" si="4"/>
        <v>0</v>
      </c>
      <c r="G12" s="131" t="str">
        <f t="shared" ref="G12:G14" ca="1" si="5">IF(F$7&lt;&gt;0,+F12/F$7,"")</f>
        <v/>
      </c>
      <c r="H12" s="130">
        <f t="shared" ca="1" si="4"/>
        <v>0</v>
      </c>
      <c r="I12" s="131" t="str">
        <f t="shared" ca="1" si="1"/>
        <v/>
      </c>
      <c r="J12" s="17"/>
      <c r="K12" s="133"/>
      <c r="L12" s="130">
        <f ca="1">+L9+L10+L11</f>
        <v>0</v>
      </c>
      <c r="M12" s="131" t="e">
        <f ca="1">+M9+M10+M11</f>
        <v>#DIV/0!</v>
      </c>
      <c r="N12" s="130">
        <f ca="1">+N9+N10+N11</f>
        <v>0</v>
      </c>
      <c r="O12" s="131" t="str">
        <f t="shared" ca="1" si="3"/>
        <v/>
      </c>
      <c r="P12" s="130">
        <f t="shared" ref="P12:P13" ca="1" si="6">+P9+P10+P11</f>
        <v>0</v>
      </c>
      <c r="Q12" s="131" t="str">
        <f t="shared" ca="1" si="2"/>
        <v/>
      </c>
    </row>
    <row r="13" spans="2:17" s="8" customFormat="1" x14ac:dyDescent="0.2">
      <c r="B13" s="24"/>
      <c r="C13" s="25"/>
      <c r="D13" s="136"/>
      <c r="E13" s="1"/>
      <c r="F13" s="136"/>
      <c r="G13" s="1"/>
      <c r="H13" s="136"/>
      <c r="I13" s="129" t="str">
        <f t="shared" ca="1" si="1"/>
        <v/>
      </c>
      <c r="J13" s="1"/>
      <c r="K13" s="121"/>
      <c r="L13" s="137"/>
      <c r="M13" s="129"/>
      <c r="N13" s="136"/>
      <c r="O13" s="1"/>
      <c r="P13" s="130">
        <f t="shared" ca="1" si="6"/>
        <v>0</v>
      </c>
      <c r="Q13" s="129" t="str">
        <f t="shared" ca="1" si="2"/>
        <v/>
      </c>
    </row>
    <row r="14" spans="2:17" s="8" customFormat="1" x14ac:dyDescent="0.2">
      <c r="B14" s="20" t="s">
        <v>5</v>
      </c>
      <c r="C14" s="21"/>
      <c r="D14" s="130">
        <f ca="1">OFFSET('Period-P&amp;L'!B15,0,M$1)</f>
        <v>0</v>
      </c>
      <c r="E14" s="131" t="e">
        <f ca="1">E7-E12</f>
        <v>#DIV/0!</v>
      </c>
      <c r="F14" s="130">
        <f ca="1">OFFSET('Forc-P&amp;L'!B15,0,M$1)</f>
        <v>0</v>
      </c>
      <c r="G14" s="132" t="str">
        <f t="shared" ca="1" si="5"/>
        <v/>
      </c>
      <c r="H14" s="130">
        <f ca="1">OFFSET('LY-P&amp;L'!B15,0,M$1)</f>
        <v>0</v>
      </c>
      <c r="I14" s="131" t="str">
        <f t="shared" ca="1" si="1"/>
        <v/>
      </c>
      <c r="J14" s="17"/>
      <c r="K14" s="133"/>
      <c r="L14" s="130">
        <f ca="1">+L7-L12</f>
        <v>0</v>
      </c>
      <c r="M14" s="131" t="e">
        <f ca="1">M7-M12</f>
        <v>#DIV/0!</v>
      </c>
      <c r="N14" s="130">
        <f ca="1">+N7-N12</f>
        <v>0</v>
      </c>
      <c r="O14" s="132" t="str">
        <f t="shared" ca="1" si="3"/>
        <v/>
      </c>
      <c r="P14" s="130">
        <f ca="1">+P7-P12</f>
        <v>0</v>
      </c>
      <c r="Q14" s="131" t="str">
        <f t="shared" ca="1" si="2"/>
        <v/>
      </c>
    </row>
    <row r="15" spans="2:17" s="8" customFormat="1" x14ac:dyDescent="0.2">
      <c r="B15" s="12"/>
      <c r="C15" s="11"/>
      <c r="D15" s="134"/>
      <c r="E15" s="1"/>
      <c r="F15" s="134"/>
      <c r="G15" s="1"/>
      <c r="H15" s="134"/>
      <c r="I15" s="129" t="str">
        <f t="shared" si="1"/>
        <v/>
      </c>
      <c r="J15" s="1"/>
      <c r="K15" s="121"/>
      <c r="L15" s="14"/>
      <c r="M15" s="129"/>
      <c r="N15" s="134"/>
      <c r="O15" s="1"/>
      <c r="P15" s="134"/>
      <c r="Q15" s="129" t="str">
        <f t="shared" ca="1" si="2"/>
        <v/>
      </c>
    </row>
    <row r="16" spans="2:17" s="8" customFormat="1" x14ac:dyDescent="0.2">
      <c r="B16" s="128" t="str">
        <f>CONCATENATE("  ",'Period-P&amp;L'!B17)</f>
        <v xml:space="preserve">  Non Productive Salaries</v>
      </c>
      <c r="C16" s="19"/>
      <c r="D16" s="128">
        <f ca="1">OFFSET('Period-P&amp;L'!B17,0,M$1)</f>
        <v>0</v>
      </c>
      <c r="E16" s="17" t="str">
        <f t="shared" ref="E16:E43" ca="1" si="7">IF(D$7&lt;&gt;0,+D16/D$7,"")</f>
        <v/>
      </c>
      <c r="F16" s="128">
        <f ca="1">OFFSET('Forc-P&amp;L'!B17,0,M$1)</f>
        <v>0</v>
      </c>
      <c r="G16" s="17" t="str">
        <f ca="1">IF(F$14&lt;&gt;0,+F16/F$7,"")</f>
        <v/>
      </c>
      <c r="H16" s="128">
        <f ca="1">OFFSET('LY-P&amp;L'!B17,0,M$1)</f>
        <v>0</v>
      </c>
      <c r="I16" s="135" t="str">
        <f t="shared" ca="1" si="1"/>
        <v/>
      </c>
      <c r="J16" s="17"/>
      <c r="K16" s="133"/>
      <c r="L16" s="128">
        <f ca="1">SUM('Period-P&amp;L'!B17:OFFSET('Period-P&amp;L'!B17,0,M$1))</f>
        <v>0</v>
      </c>
      <c r="M16" s="135" t="e">
        <f ca="1">+L16/L$7</f>
        <v>#DIV/0!</v>
      </c>
      <c r="N16" s="128">
        <f ca="1">SUM('Forc-P&amp;L'!B17:OFFSET('Forc-P&amp;L'!B17,0,M$1))</f>
        <v>0</v>
      </c>
      <c r="O16" s="17" t="str">
        <f t="shared" ref="O16:O43" ca="1" si="8">IF(N14&lt;&gt;0,+N16/N$7,"")</f>
        <v/>
      </c>
      <c r="P16" s="128">
        <f ca="1">SUM('LY-P&amp;L'!B17:OFFSET('LY-P&amp;L'!B17,0,M$1))</f>
        <v>0</v>
      </c>
      <c r="Q16" s="135" t="str">
        <f t="shared" ca="1" si="2"/>
        <v/>
      </c>
    </row>
    <row r="17" spans="2:17" s="8" customFormat="1" x14ac:dyDescent="0.2">
      <c r="B17" s="128" t="str">
        <f>CONCATENATE("  ",'Period-P&amp;L'!B18)</f>
        <v xml:space="preserve">  Rent</v>
      </c>
      <c r="C17" s="19"/>
      <c r="D17" s="128">
        <f ca="1">OFFSET('Period-P&amp;L'!B18,0,M$1)</f>
        <v>0</v>
      </c>
      <c r="E17" s="17" t="str">
        <f t="shared" ca="1" si="7"/>
        <v/>
      </c>
      <c r="F17" s="128">
        <f ca="1">OFFSET('Forc-P&amp;L'!B18,0,M$1)</f>
        <v>0</v>
      </c>
      <c r="G17" s="17" t="str">
        <f t="shared" ref="G17:G43" ca="1" si="9">IF(F$14&lt;&gt;0,+F17/F$7,"")</f>
        <v/>
      </c>
      <c r="H17" s="128">
        <f ca="1">OFFSET('LY-P&amp;L'!B18,0,M$1)</f>
        <v>0</v>
      </c>
      <c r="I17" s="135" t="str">
        <f t="shared" si="1"/>
        <v/>
      </c>
      <c r="J17" s="17"/>
      <c r="K17" s="133"/>
      <c r="L17" s="128">
        <f ca="1">SUM('Period-P&amp;L'!B18:OFFSET('Period-P&amp;L'!B18,0,M$1))</f>
        <v>0</v>
      </c>
      <c r="M17" s="135" t="e">
        <f t="shared" ref="M17:M43" ca="1" si="10">+L17/L$7</f>
        <v>#DIV/0!</v>
      </c>
      <c r="N17" s="128">
        <f ca="1">SUM('Forc-P&amp;L'!B18:OFFSET('Forc-P&amp;L'!B18,0,M$1))</f>
        <v>0</v>
      </c>
      <c r="O17" s="17" t="str">
        <f t="shared" si="8"/>
        <v/>
      </c>
      <c r="P17" s="128">
        <f ca="1">SUM('LY-P&amp;L'!B18:OFFSET('LY-P&amp;L'!B18,0,M$1))</f>
        <v>0</v>
      </c>
      <c r="Q17" s="135" t="str">
        <f t="shared" si="2"/>
        <v/>
      </c>
    </row>
    <row r="18" spans="2:17" s="8" customFormat="1" x14ac:dyDescent="0.2">
      <c r="B18" s="128" t="str">
        <f>CONCATENATE("  ",'Period-P&amp;L'!B19)</f>
        <v xml:space="preserve">  Rates</v>
      </c>
      <c r="C18" s="19"/>
      <c r="D18" s="128">
        <f ca="1">OFFSET('Period-P&amp;L'!B19,0,M$1)</f>
        <v>0</v>
      </c>
      <c r="E18" s="17" t="str">
        <f t="shared" ca="1" si="7"/>
        <v/>
      </c>
      <c r="F18" s="128">
        <f ca="1">OFFSET('Forc-P&amp;L'!B19,0,M$1)</f>
        <v>0</v>
      </c>
      <c r="G18" s="17" t="str">
        <f t="shared" ca="1" si="9"/>
        <v/>
      </c>
      <c r="H18" s="128">
        <f ca="1">OFFSET('LY-P&amp;L'!B19,0,M$1)</f>
        <v>0</v>
      </c>
      <c r="I18" s="135" t="str">
        <f t="shared" ca="1" si="1"/>
        <v/>
      </c>
      <c r="J18" s="17"/>
      <c r="K18" s="133"/>
      <c r="L18" s="128">
        <f ca="1">SUM('Period-P&amp;L'!B19:OFFSET('Period-P&amp;L'!B19,0,M$1))</f>
        <v>0</v>
      </c>
      <c r="M18" s="135" t="e">
        <f t="shared" ca="1" si="10"/>
        <v>#DIV/0!</v>
      </c>
      <c r="N18" s="128">
        <f ca="1">SUM('Forc-P&amp;L'!B19:OFFSET('Forc-P&amp;L'!B19,0,M$1))</f>
        <v>0</v>
      </c>
      <c r="O18" s="17" t="str">
        <f t="shared" ca="1" si="8"/>
        <v/>
      </c>
      <c r="P18" s="128">
        <f ca="1">SUM('LY-P&amp;L'!B19:OFFSET('LY-P&amp;L'!B19,0,M$1))</f>
        <v>0</v>
      </c>
      <c r="Q18" s="135" t="str">
        <f t="shared" ca="1" si="2"/>
        <v/>
      </c>
    </row>
    <row r="19" spans="2:17" s="8" customFormat="1" x14ac:dyDescent="0.2">
      <c r="B19" s="128" t="str">
        <f>CONCATENATE("  ",'Period-P&amp;L'!B20)</f>
        <v xml:space="preserve">  Insurance</v>
      </c>
      <c r="C19" s="19"/>
      <c r="D19" s="128">
        <f ca="1">OFFSET('Period-P&amp;L'!B20,0,M$1)</f>
        <v>0</v>
      </c>
      <c r="E19" s="17" t="str">
        <f t="shared" ca="1" si="7"/>
        <v/>
      </c>
      <c r="F19" s="128">
        <f ca="1">OFFSET('Forc-P&amp;L'!B20,0,M$1)</f>
        <v>0</v>
      </c>
      <c r="G19" s="17" t="str">
        <f t="shared" ca="1" si="9"/>
        <v/>
      </c>
      <c r="H19" s="128">
        <f ca="1">OFFSET('LY-P&amp;L'!B20,0,M$1)</f>
        <v>0</v>
      </c>
      <c r="I19" s="135" t="str">
        <f t="shared" ca="1" si="1"/>
        <v/>
      </c>
      <c r="J19" s="17"/>
      <c r="K19" s="133"/>
      <c r="L19" s="128">
        <f ca="1">SUM('Period-P&amp;L'!B20:OFFSET('Period-P&amp;L'!B20,0,M$1))</f>
        <v>0</v>
      </c>
      <c r="M19" s="135" t="e">
        <f t="shared" ca="1" si="10"/>
        <v>#DIV/0!</v>
      </c>
      <c r="N19" s="128">
        <f ca="1">SUM('Forc-P&amp;L'!B20:OFFSET('Forc-P&amp;L'!B20,0,M$1))</f>
        <v>0</v>
      </c>
      <c r="O19" s="17" t="str">
        <f t="shared" ca="1" si="8"/>
        <v/>
      </c>
      <c r="P19" s="128">
        <f ca="1">SUM('LY-P&amp;L'!B20:OFFSET('LY-P&amp;L'!B20,0,M$1))</f>
        <v>0</v>
      </c>
      <c r="Q19" s="135" t="str">
        <f t="shared" ca="1" si="2"/>
        <v/>
      </c>
    </row>
    <row r="20" spans="2:17" s="8" customFormat="1" x14ac:dyDescent="0.2">
      <c r="B20" s="128" t="str">
        <f>CONCATENATE("  ",'Period-P&amp;L'!B21)</f>
        <v xml:space="preserve">  Heat Light &amp; Power</v>
      </c>
      <c r="C20" s="19"/>
      <c r="D20" s="128">
        <f ca="1">OFFSET('Period-P&amp;L'!B21,0,M$1)</f>
        <v>0</v>
      </c>
      <c r="E20" s="17" t="str">
        <f t="shared" ca="1" si="7"/>
        <v/>
      </c>
      <c r="F20" s="128">
        <f ca="1">OFFSET('Forc-P&amp;L'!B21,0,M$1)</f>
        <v>0</v>
      </c>
      <c r="G20" s="17" t="str">
        <f t="shared" ca="1" si="9"/>
        <v/>
      </c>
      <c r="H20" s="128">
        <f ca="1">OFFSET('LY-P&amp;L'!B21,0,M$1)</f>
        <v>0</v>
      </c>
      <c r="I20" s="135" t="str">
        <f t="shared" ca="1" si="1"/>
        <v/>
      </c>
      <c r="J20" s="17"/>
      <c r="K20" s="133"/>
      <c r="L20" s="128">
        <f ca="1">SUM('Period-P&amp;L'!B21:OFFSET('Period-P&amp;L'!B21,0,M$1))</f>
        <v>0</v>
      </c>
      <c r="M20" s="135" t="e">
        <f t="shared" ca="1" si="10"/>
        <v>#DIV/0!</v>
      </c>
      <c r="N20" s="128">
        <f ca="1">SUM('Forc-P&amp;L'!B21:OFFSET('Forc-P&amp;L'!B21,0,M$1))</f>
        <v>0</v>
      </c>
      <c r="O20" s="17" t="str">
        <f t="shared" ca="1" si="8"/>
        <v/>
      </c>
      <c r="P20" s="128">
        <f ca="1">SUM('LY-P&amp;L'!B21:OFFSET('LY-P&amp;L'!B21,0,M$1))</f>
        <v>0</v>
      </c>
      <c r="Q20" s="135" t="str">
        <f t="shared" ca="1" si="2"/>
        <v/>
      </c>
    </row>
    <row r="21" spans="2:17" s="8" customFormat="1" x14ac:dyDescent="0.2">
      <c r="B21" s="128" t="str">
        <f>CONCATENATE("  ",'Period-P&amp;L'!B22)</f>
        <v xml:space="preserve">  Maintenance</v>
      </c>
      <c r="C21" s="19"/>
      <c r="D21" s="128">
        <f ca="1">OFFSET('Period-P&amp;L'!B22,0,M$1)</f>
        <v>0</v>
      </c>
      <c r="E21" s="17" t="str">
        <f t="shared" ca="1" si="7"/>
        <v/>
      </c>
      <c r="F21" s="128">
        <f ca="1">OFFSET('Forc-P&amp;L'!B22,0,M$1)</f>
        <v>0</v>
      </c>
      <c r="G21" s="17" t="str">
        <f t="shared" ca="1" si="9"/>
        <v/>
      </c>
      <c r="H21" s="128">
        <f ca="1">OFFSET('LY-P&amp;L'!B22,0,M$1)</f>
        <v>0</v>
      </c>
      <c r="I21" s="135" t="str">
        <f t="shared" ca="1" si="1"/>
        <v/>
      </c>
      <c r="J21" s="17"/>
      <c r="K21" s="133"/>
      <c r="L21" s="128">
        <f ca="1">SUM('Period-P&amp;L'!B22:OFFSET('Period-P&amp;L'!B22,0,M$1))</f>
        <v>0</v>
      </c>
      <c r="M21" s="135" t="e">
        <f t="shared" ca="1" si="10"/>
        <v>#DIV/0!</v>
      </c>
      <c r="N21" s="128">
        <f ca="1">SUM('Forc-P&amp;L'!B22:OFFSET('Forc-P&amp;L'!B22,0,M$1))</f>
        <v>0</v>
      </c>
      <c r="O21" s="17" t="str">
        <f t="shared" ca="1" si="8"/>
        <v/>
      </c>
      <c r="P21" s="128">
        <f ca="1">SUM('LY-P&amp;L'!B22:OFFSET('LY-P&amp;L'!B22,0,M$1))</f>
        <v>0</v>
      </c>
      <c r="Q21" s="135" t="str">
        <f t="shared" ca="1" si="2"/>
        <v/>
      </c>
    </row>
    <row r="22" spans="2:17" s="8" customFormat="1" x14ac:dyDescent="0.2">
      <c r="B22" s="128" t="str">
        <f>CONCATENATE("  ",'Period-P&amp;L'!B23)</f>
        <v xml:space="preserve">  Equip Hire &amp; Rental</v>
      </c>
      <c r="C22" s="19"/>
      <c r="D22" s="128">
        <f ca="1">OFFSET('Period-P&amp;L'!B23,0,M$1)</f>
        <v>0</v>
      </c>
      <c r="E22" s="17" t="str">
        <f t="shared" ca="1" si="7"/>
        <v/>
      </c>
      <c r="F22" s="128">
        <f ca="1">OFFSET('Forc-P&amp;L'!B23,0,M$1)</f>
        <v>0</v>
      </c>
      <c r="G22" s="17" t="str">
        <f t="shared" ca="1" si="9"/>
        <v/>
      </c>
      <c r="H22" s="128">
        <f ca="1">OFFSET('LY-P&amp;L'!B23,0,M$1)</f>
        <v>0</v>
      </c>
      <c r="I22" s="135" t="str">
        <f t="shared" ca="1" si="1"/>
        <v/>
      </c>
      <c r="J22" s="17"/>
      <c r="K22" s="133"/>
      <c r="L22" s="128">
        <f ca="1">SUM('Period-P&amp;L'!B23:OFFSET('Period-P&amp;L'!B23,0,M$1))</f>
        <v>0</v>
      </c>
      <c r="M22" s="135" t="e">
        <f t="shared" ca="1" si="10"/>
        <v>#DIV/0!</v>
      </c>
      <c r="N22" s="128">
        <f ca="1">SUM('Forc-P&amp;L'!B23:OFFSET('Forc-P&amp;L'!B23,0,M$1))</f>
        <v>0</v>
      </c>
      <c r="O22" s="17" t="str">
        <f t="shared" ca="1" si="8"/>
        <v/>
      </c>
      <c r="P22" s="128">
        <f ca="1">SUM('LY-P&amp;L'!B23:OFFSET('LY-P&amp;L'!B23,0,M$1))</f>
        <v>0</v>
      </c>
      <c r="Q22" s="135" t="str">
        <f t="shared" ca="1" si="2"/>
        <v/>
      </c>
    </row>
    <row r="23" spans="2:17" s="8" customFormat="1" x14ac:dyDescent="0.2">
      <c r="B23" s="128" t="str">
        <f>CONCATENATE("  ",'Period-P&amp;L'!B24)</f>
        <v xml:space="preserve">  Travel &amp; Subsistance</v>
      </c>
      <c r="C23" s="19"/>
      <c r="D23" s="128">
        <f ca="1">OFFSET('Period-P&amp;L'!B24,0,M$1)</f>
        <v>0</v>
      </c>
      <c r="E23" s="17" t="str">
        <f t="shared" ca="1" si="7"/>
        <v/>
      </c>
      <c r="F23" s="128">
        <f ca="1">OFFSET('Forc-P&amp;L'!B24,0,M$1)</f>
        <v>0</v>
      </c>
      <c r="G23" s="17" t="str">
        <f t="shared" ca="1" si="9"/>
        <v/>
      </c>
      <c r="H23" s="128">
        <f ca="1">OFFSET('LY-P&amp;L'!B24,0,M$1)</f>
        <v>0</v>
      </c>
      <c r="I23" s="135" t="str">
        <f t="shared" ca="1" si="1"/>
        <v/>
      </c>
      <c r="J23" s="17"/>
      <c r="K23" s="133"/>
      <c r="L23" s="128">
        <f ca="1">SUM('Period-P&amp;L'!B24:OFFSET('Period-P&amp;L'!B24,0,M$1))</f>
        <v>0</v>
      </c>
      <c r="M23" s="135" t="e">
        <f t="shared" ca="1" si="10"/>
        <v>#DIV/0!</v>
      </c>
      <c r="N23" s="128">
        <f ca="1">SUM('Forc-P&amp;L'!B24:OFFSET('Forc-P&amp;L'!B24,0,M$1))</f>
        <v>0</v>
      </c>
      <c r="O23" s="17" t="str">
        <f t="shared" ca="1" si="8"/>
        <v/>
      </c>
      <c r="P23" s="128">
        <f ca="1">SUM('LY-P&amp;L'!B24:OFFSET('LY-P&amp;L'!B24,0,M$1))</f>
        <v>0</v>
      </c>
      <c r="Q23" s="135" t="str">
        <f t="shared" ca="1" si="2"/>
        <v/>
      </c>
    </row>
    <row r="24" spans="2:17" s="8" customFormat="1" x14ac:dyDescent="0.2">
      <c r="B24" s="128" t="str">
        <f>CONCATENATE("  ",'Period-P&amp;L'!B25)</f>
        <v xml:space="preserve">  Entertaining</v>
      </c>
      <c r="C24" s="19"/>
      <c r="D24" s="128">
        <f ca="1">OFFSET('Period-P&amp;L'!B25,0,M$1)</f>
        <v>0</v>
      </c>
      <c r="E24" s="17" t="str">
        <f t="shared" ca="1" si="7"/>
        <v/>
      </c>
      <c r="F24" s="128">
        <f ca="1">OFFSET('Forc-P&amp;L'!B25,0,M$1)</f>
        <v>0</v>
      </c>
      <c r="G24" s="17" t="str">
        <f t="shared" ca="1" si="9"/>
        <v/>
      </c>
      <c r="H24" s="128">
        <f ca="1">OFFSET('LY-P&amp;L'!B25,0,M$1)</f>
        <v>0</v>
      </c>
      <c r="I24" s="135" t="str">
        <f t="shared" ca="1" si="1"/>
        <v/>
      </c>
      <c r="J24" s="17"/>
      <c r="K24" s="133"/>
      <c r="L24" s="128">
        <f ca="1">SUM('Period-P&amp;L'!B25:OFFSET('Period-P&amp;L'!B25,0,M$1))</f>
        <v>0</v>
      </c>
      <c r="M24" s="135" t="e">
        <f t="shared" ca="1" si="10"/>
        <v>#DIV/0!</v>
      </c>
      <c r="N24" s="128">
        <f ca="1">SUM('Forc-P&amp;L'!B25:OFFSET('Forc-P&amp;L'!B25,0,M$1))</f>
        <v>0</v>
      </c>
      <c r="O24" s="17" t="str">
        <f t="shared" ca="1" si="8"/>
        <v/>
      </c>
      <c r="P24" s="128">
        <f ca="1">SUM('LY-P&amp;L'!B25:OFFSET('LY-P&amp;L'!B25,0,M$1))</f>
        <v>0</v>
      </c>
      <c r="Q24" s="135" t="str">
        <f t="shared" ca="1" si="2"/>
        <v/>
      </c>
    </row>
    <row r="25" spans="2:17" s="8" customFormat="1" x14ac:dyDescent="0.2">
      <c r="B25" s="128" t="str">
        <f>CONCATENATE("  ",'Period-P&amp;L'!B26)</f>
        <v xml:space="preserve">  Motor Expenses</v>
      </c>
      <c r="C25" s="19"/>
      <c r="D25" s="128">
        <f ca="1">OFFSET('Period-P&amp;L'!B26,0,M$1)</f>
        <v>0</v>
      </c>
      <c r="E25" s="17" t="str">
        <f t="shared" ca="1" si="7"/>
        <v/>
      </c>
      <c r="F25" s="128">
        <f ca="1">OFFSET('Forc-P&amp;L'!B26,0,M$1)</f>
        <v>0</v>
      </c>
      <c r="G25" s="17" t="str">
        <f t="shared" ca="1" si="9"/>
        <v/>
      </c>
      <c r="H25" s="128">
        <f ca="1">OFFSET('LY-P&amp;L'!B26,0,M$1)</f>
        <v>0</v>
      </c>
      <c r="I25" s="135" t="str">
        <f t="shared" ca="1" si="1"/>
        <v/>
      </c>
      <c r="J25" s="17"/>
      <c r="K25" s="133"/>
      <c r="L25" s="128">
        <f ca="1">SUM('Period-P&amp;L'!B26:OFFSET('Period-P&amp;L'!B26,0,M$1))</f>
        <v>0</v>
      </c>
      <c r="M25" s="135" t="e">
        <f t="shared" ca="1" si="10"/>
        <v>#DIV/0!</v>
      </c>
      <c r="N25" s="128">
        <f ca="1">SUM('Forc-P&amp;L'!B26:OFFSET('Forc-P&amp;L'!B26,0,M$1))</f>
        <v>0</v>
      </c>
      <c r="O25" s="17" t="str">
        <f t="shared" ca="1" si="8"/>
        <v/>
      </c>
      <c r="P25" s="128">
        <f ca="1">SUM('LY-P&amp;L'!B26:OFFSET('LY-P&amp;L'!B26,0,M$1))</f>
        <v>0</v>
      </c>
      <c r="Q25" s="135" t="str">
        <f t="shared" ca="1" si="2"/>
        <v/>
      </c>
    </row>
    <row r="26" spans="2:17" s="8" customFormat="1" x14ac:dyDescent="0.2">
      <c r="B26" s="128" t="str">
        <f>CONCATENATE("  ",'Period-P&amp;L'!B27)</f>
        <v xml:space="preserve">  Legal &amp; Professional Fees</v>
      </c>
      <c r="C26" s="19"/>
      <c r="D26" s="128">
        <f ca="1">OFFSET('Period-P&amp;L'!B27,0,M$1)</f>
        <v>0</v>
      </c>
      <c r="E26" s="17" t="str">
        <f t="shared" ca="1" si="7"/>
        <v/>
      </c>
      <c r="F26" s="128">
        <f ca="1">OFFSET('Forc-P&amp;L'!B27,0,M$1)</f>
        <v>0</v>
      </c>
      <c r="G26" s="17" t="str">
        <f t="shared" ca="1" si="9"/>
        <v/>
      </c>
      <c r="H26" s="128">
        <f ca="1">OFFSET('LY-P&amp;L'!B27,0,M$1)</f>
        <v>0</v>
      </c>
      <c r="I26" s="135" t="str">
        <f t="shared" ca="1" si="1"/>
        <v/>
      </c>
      <c r="J26" s="17"/>
      <c r="K26" s="133"/>
      <c r="L26" s="128">
        <f ca="1">SUM('Period-P&amp;L'!B27:OFFSET('Period-P&amp;L'!B27,0,M$1))</f>
        <v>0</v>
      </c>
      <c r="M26" s="135" t="e">
        <f t="shared" ca="1" si="10"/>
        <v>#DIV/0!</v>
      </c>
      <c r="N26" s="128">
        <f ca="1">SUM('Forc-P&amp;L'!B27:OFFSET('Forc-P&amp;L'!B27,0,M$1))</f>
        <v>0</v>
      </c>
      <c r="O26" s="17" t="str">
        <f t="shared" ca="1" si="8"/>
        <v/>
      </c>
      <c r="P26" s="128">
        <f ca="1">SUM('LY-P&amp;L'!B27:OFFSET('LY-P&amp;L'!B27,0,M$1))</f>
        <v>0</v>
      </c>
      <c r="Q26" s="135" t="str">
        <f t="shared" ca="1" si="2"/>
        <v/>
      </c>
    </row>
    <row r="27" spans="2:17" s="8" customFormat="1" x14ac:dyDescent="0.2">
      <c r="B27" s="128" t="str">
        <f>CONCATENATE("  ",'Period-P&amp;L'!B28)</f>
        <v xml:space="preserve">  ICT</v>
      </c>
      <c r="C27" s="19"/>
      <c r="D27" s="128">
        <f ca="1">OFFSET('Period-P&amp;L'!B28,0,M$1)</f>
        <v>0</v>
      </c>
      <c r="E27" s="17" t="str">
        <f t="shared" ca="1" si="7"/>
        <v/>
      </c>
      <c r="F27" s="128">
        <f ca="1">OFFSET('Forc-P&amp;L'!B28,0,M$1)</f>
        <v>0</v>
      </c>
      <c r="G27" s="17" t="str">
        <f t="shared" ca="1" si="9"/>
        <v/>
      </c>
      <c r="H27" s="128">
        <f ca="1">OFFSET('LY-P&amp;L'!B28,0,M$1)</f>
        <v>0</v>
      </c>
      <c r="I27" s="135" t="str">
        <f t="shared" ca="1" si="1"/>
        <v/>
      </c>
      <c r="J27" s="17"/>
      <c r="K27" s="133"/>
      <c r="L27" s="128">
        <f ca="1">SUM('Period-P&amp;L'!B28:OFFSET('Period-P&amp;L'!B28,0,M$1))</f>
        <v>0</v>
      </c>
      <c r="M27" s="135" t="e">
        <f t="shared" ca="1" si="10"/>
        <v>#DIV/0!</v>
      </c>
      <c r="N27" s="128">
        <f ca="1">SUM('Forc-P&amp;L'!B28:OFFSET('Forc-P&amp;L'!B28,0,M$1))</f>
        <v>0</v>
      </c>
      <c r="O27" s="17" t="str">
        <f t="shared" ca="1" si="8"/>
        <v/>
      </c>
      <c r="P27" s="128">
        <f ca="1">SUM('LY-P&amp;L'!B28:OFFSET('LY-P&amp;L'!B28,0,M$1))</f>
        <v>0</v>
      </c>
      <c r="Q27" s="135" t="str">
        <f t="shared" ca="1" si="2"/>
        <v/>
      </c>
    </row>
    <row r="28" spans="2:17" s="8" customFormat="1" x14ac:dyDescent="0.2">
      <c r="B28" s="128" t="str">
        <f>CONCATENATE("  ",'Period-P&amp;L'!B29)</f>
        <v xml:space="preserve">  Printing &amp; Stationery</v>
      </c>
      <c r="C28" s="19"/>
      <c r="D28" s="128">
        <f ca="1">OFFSET('Period-P&amp;L'!B29,0,M$1)</f>
        <v>0</v>
      </c>
      <c r="E28" s="17" t="str">
        <f t="shared" ca="1" si="7"/>
        <v/>
      </c>
      <c r="F28" s="128">
        <f ca="1">OFFSET('Forc-P&amp;L'!B29,0,M$1)</f>
        <v>0</v>
      </c>
      <c r="G28" s="17" t="str">
        <f t="shared" ca="1" si="9"/>
        <v/>
      </c>
      <c r="H28" s="128">
        <f ca="1">OFFSET('LY-P&amp;L'!B29,0,M$1)</f>
        <v>0</v>
      </c>
      <c r="I28" s="135" t="str">
        <f t="shared" ca="1" si="1"/>
        <v/>
      </c>
      <c r="J28" s="17"/>
      <c r="K28" s="133"/>
      <c r="L28" s="128">
        <f ca="1">SUM('Period-P&amp;L'!B29:OFFSET('Period-P&amp;L'!B29,0,M$1))</f>
        <v>0</v>
      </c>
      <c r="M28" s="135" t="e">
        <f t="shared" ca="1" si="10"/>
        <v>#DIV/0!</v>
      </c>
      <c r="N28" s="128">
        <f ca="1">SUM('Forc-P&amp;L'!B29:OFFSET('Forc-P&amp;L'!B29,0,M$1))</f>
        <v>0</v>
      </c>
      <c r="O28" s="17" t="str">
        <f t="shared" ca="1" si="8"/>
        <v/>
      </c>
      <c r="P28" s="128">
        <f ca="1">SUM('LY-P&amp;L'!B29:OFFSET('LY-P&amp;L'!B29,0,M$1))</f>
        <v>0</v>
      </c>
      <c r="Q28" s="135" t="str">
        <f t="shared" ca="1" si="2"/>
        <v/>
      </c>
    </row>
    <row r="29" spans="2:17" s="8" customFormat="1" x14ac:dyDescent="0.2">
      <c r="B29" s="128" t="str">
        <f>CONCATENATE("  ",'Period-P&amp;L'!B30)</f>
        <v xml:space="preserve">  Postage</v>
      </c>
      <c r="C29" s="19"/>
      <c r="D29" s="128">
        <f ca="1">OFFSET('Period-P&amp;L'!B30,0,M$1)</f>
        <v>0</v>
      </c>
      <c r="E29" s="17" t="str">
        <f t="shared" ca="1" si="7"/>
        <v/>
      </c>
      <c r="F29" s="128">
        <f ca="1">OFFSET('Forc-P&amp;L'!B30,0,M$1)</f>
        <v>0</v>
      </c>
      <c r="G29" s="17" t="str">
        <f t="shared" ca="1" si="9"/>
        <v/>
      </c>
      <c r="H29" s="128">
        <f ca="1">OFFSET('LY-P&amp;L'!B30,0,M$1)</f>
        <v>0</v>
      </c>
      <c r="I29" s="135" t="str">
        <f t="shared" ca="1" si="1"/>
        <v/>
      </c>
      <c r="J29" s="17"/>
      <c r="K29" s="133"/>
      <c r="L29" s="128">
        <f ca="1">SUM('Period-P&amp;L'!B30:OFFSET('Period-P&amp;L'!B30,0,M$1))</f>
        <v>0</v>
      </c>
      <c r="M29" s="135" t="e">
        <f t="shared" ca="1" si="10"/>
        <v>#DIV/0!</v>
      </c>
      <c r="N29" s="128">
        <f ca="1">SUM('Forc-P&amp;L'!B30:OFFSET('Forc-P&amp;L'!B30,0,M$1))</f>
        <v>0</v>
      </c>
      <c r="O29" s="17" t="str">
        <f t="shared" ca="1" si="8"/>
        <v/>
      </c>
      <c r="P29" s="128">
        <f ca="1">SUM('LY-P&amp;L'!B30:OFFSET('LY-P&amp;L'!B30,0,M$1))</f>
        <v>0</v>
      </c>
      <c r="Q29" s="135" t="str">
        <f t="shared" ca="1" si="2"/>
        <v/>
      </c>
    </row>
    <row r="30" spans="2:17" s="8" customFormat="1" x14ac:dyDescent="0.2">
      <c r="B30" s="128" t="str">
        <f>CONCATENATE("  ",'Period-P&amp;L'!B31)</f>
        <v xml:space="preserve">  Certifications</v>
      </c>
      <c r="C30" s="19"/>
      <c r="D30" s="128">
        <f ca="1">OFFSET('Period-P&amp;L'!B31,0,M$1)</f>
        <v>0</v>
      </c>
      <c r="E30" s="17" t="str">
        <f t="shared" ca="1" si="7"/>
        <v/>
      </c>
      <c r="F30" s="128">
        <f ca="1">OFFSET('Forc-P&amp;L'!B31,0,M$1)</f>
        <v>0</v>
      </c>
      <c r="G30" s="17" t="str">
        <f t="shared" ca="1" si="9"/>
        <v/>
      </c>
      <c r="H30" s="128">
        <f ca="1">OFFSET('LY-P&amp;L'!B31,0,M$1)</f>
        <v>0</v>
      </c>
      <c r="I30" s="135" t="str">
        <f t="shared" ca="1" si="1"/>
        <v/>
      </c>
      <c r="J30" s="17"/>
      <c r="K30" s="133"/>
      <c r="L30" s="128">
        <f ca="1">SUM('Period-P&amp;L'!B31:OFFSET('Period-P&amp;L'!B31,0,M$1))</f>
        <v>0</v>
      </c>
      <c r="M30" s="135" t="e">
        <f t="shared" ca="1" si="10"/>
        <v>#DIV/0!</v>
      </c>
      <c r="N30" s="128">
        <f ca="1">SUM('Forc-P&amp;L'!B31:OFFSET('Forc-P&amp;L'!B31,0,M$1))</f>
        <v>0</v>
      </c>
      <c r="O30" s="17" t="str">
        <f t="shared" ca="1" si="8"/>
        <v/>
      </c>
      <c r="P30" s="128">
        <f ca="1">SUM('LY-P&amp;L'!B31:OFFSET('LY-P&amp;L'!B31,0,M$1))</f>
        <v>0</v>
      </c>
      <c r="Q30" s="135" t="str">
        <f t="shared" ca="1" si="2"/>
        <v/>
      </c>
    </row>
    <row r="31" spans="2:17" s="8" customFormat="1" x14ac:dyDescent="0.2">
      <c r="B31" s="128" t="str">
        <f>CONCATENATE("  ",'Period-P&amp;L'!B32)</f>
        <v xml:space="preserve">  Training</v>
      </c>
      <c r="C31" s="19"/>
      <c r="D31" s="128">
        <f ca="1">OFFSET('Period-P&amp;L'!B32,0,M$1)</f>
        <v>0</v>
      </c>
      <c r="E31" s="17" t="str">
        <f t="shared" ca="1" si="7"/>
        <v/>
      </c>
      <c r="F31" s="128">
        <f ca="1">OFFSET('Forc-P&amp;L'!B32,0,M$1)</f>
        <v>0</v>
      </c>
      <c r="G31" s="17" t="str">
        <f t="shared" ca="1" si="9"/>
        <v/>
      </c>
      <c r="H31" s="128">
        <f ca="1">OFFSET('LY-P&amp;L'!B32,0,M$1)</f>
        <v>0</v>
      </c>
      <c r="I31" s="135" t="str">
        <f t="shared" ca="1" si="1"/>
        <v/>
      </c>
      <c r="J31" s="17"/>
      <c r="K31" s="133"/>
      <c r="L31" s="128">
        <f ca="1">SUM('Period-P&amp;L'!B32:OFFSET('Period-P&amp;L'!B32,0,M$1))</f>
        <v>0</v>
      </c>
      <c r="M31" s="135" t="e">
        <f t="shared" ca="1" si="10"/>
        <v>#DIV/0!</v>
      </c>
      <c r="N31" s="128">
        <f ca="1">SUM('Forc-P&amp;L'!B32:OFFSET('Forc-P&amp;L'!B32,0,M$1))</f>
        <v>0</v>
      </c>
      <c r="O31" s="17" t="str">
        <f t="shared" ca="1" si="8"/>
        <v/>
      </c>
      <c r="P31" s="128">
        <f ca="1">SUM('LY-P&amp;L'!B32:OFFSET('LY-P&amp;L'!B32,0,M$1))</f>
        <v>0</v>
      </c>
      <c r="Q31" s="135" t="str">
        <f t="shared" ca="1" si="2"/>
        <v/>
      </c>
    </row>
    <row r="32" spans="2:17" s="8" customFormat="1" x14ac:dyDescent="0.2">
      <c r="B32" s="128" t="str">
        <f>CONCATENATE("  ",'Period-P&amp;L'!B33)</f>
        <v xml:space="preserve">  Waste Removal</v>
      </c>
      <c r="C32" s="19"/>
      <c r="D32" s="128">
        <f ca="1">OFFSET('Period-P&amp;L'!B33,0,M$1)</f>
        <v>0</v>
      </c>
      <c r="E32" s="17" t="str">
        <f t="shared" ca="1" si="7"/>
        <v/>
      </c>
      <c r="F32" s="128">
        <f ca="1">OFFSET('Forc-P&amp;L'!B33,0,M$1)</f>
        <v>0</v>
      </c>
      <c r="G32" s="17" t="str">
        <f t="shared" ca="1" si="9"/>
        <v/>
      </c>
      <c r="H32" s="128">
        <f ca="1">OFFSET('LY-P&amp;L'!B33,0,M$1)</f>
        <v>0</v>
      </c>
      <c r="I32" s="135" t="str">
        <f t="shared" ca="1" si="1"/>
        <v/>
      </c>
      <c r="J32" s="17"/>
      <c r="K32" s="133"/>
      <c r="L32" s="128">
        <f ca="1">SUM('Period-P&amp;L'!B33:OFFSET('Period-P&amp;L'!B33,0,M$1))</f>
        <v>0</v>
      </c>
      <c r="M32" s="135" t="e">
        <f t="shared" ca="1" si="10"/>
        <v>#DIV/0!</v>
      </c>
      <c r="N32" s="128">
        <f ca="1">SUM('Forc-P&amp;L'!B33:OFFSET('Forc-P&amp;L'!B33,0,M$1))</f>
        <v>0</v>
      </c>
      <c r="O32" s="17" t="str">
        <f t="shared" ca="1" si="8"/>
        <v/>
      </c>
      <c r="P32" s="128">
        <f ca="1">SUM('LY-P&amp;L'!B33:OFFSET('LY-P&amp;L'!B33,0,M$1))</f>
        <v>0</v>
      </c>
      <c r="Q32" s="135" t="str">
        <f t="shared" ca="1" si="2"/>
        <v/>
      </c>
    </row>
    <row r="33" spans="2:17" s="8" customFormat="1" x14ac:dyDescent="0.2">
      <c r="B33" s="128" t="str">
        <f>CONCATENATE("  ",'Period-P&amp;L'!B34)</f>
        <v xml:space="preserve">  Canteen</v>
      </c>
      <c r="C33" s="19"/>
      <c r="D33" s="128">
        <f ca="1">OFFSET('Period-P&amp;L'!B34,0,M$1)</f>
        <v>0</v>
      </c>
      <c r="E33" s="17" t="str">
        <f t="shared" ca="1" si="7"/>
        <v/>
      </c>
      <c r="F33" s="128">
        <f ca="1">OFFSET('Forc-P&amp;L'!B34,0,M$1)</f>
        <v>0</v>
      </c>
      <c r="G33" s="17" t="str">
        <f t="shared" ca="1" si="9"/>
        <v/>
      </c>
      <c r="H33" s="128">
        <f ca="1">OFFSET('LY-P&amp;L'!B34,0,M$1)</f>
        <v>0</v>
      </c>
      <c r="I33" s="135" t="str">
        <f t="shared" ca="1" si="1"/>
        <v/>
      </c>
      <c r="J33" s="17"/>
      <c r="K33" s="133"/>
      <c r="L33" s="128">
        <f ca="1">SUM('Period-P&amp;L'!B34:OFFSET('Period-P&amp;L'!B34,0,M$1))</f>
        <v>0</v>
      </c>
      <c r="M33" s="135" t="e">
        <f t="shared" ca="1" si="10"/>
        <v>#DIV/0!</v>
      </c>
      <c r="N33" s="128">
        <f ca="1">SUM('Forc-P&amp;L'!B34:OFFSET('Forc-P&amp;L'!B34,0,M$1))</f>
        <v>0</v>
      </c>
      <c r="O33" s="17" t="str">
        <f t="shared" ca="1" si="8"/>
        <v/>
      </c>
      <c r="P33" s="128">
        <f ca="1">SUM('LY-P&amp;L'!B34:OFFSET('LY-P&amp;L'!B34,0,M$1))</f>
        <v>0</v>
      </c>
      <c r="Q33" s="135" t="str">
        <f t="shared" ca="1" si="2"/>
        <v/>
      </c>
    </row>
    <row r="34" spans="2:17" s="8" customFormat="1" x14ac:dyDescent="0.2">
      <c r="B34" s="128" t="str">
        <f>CONCATENATE("  ",'Period-P&amp;L'!B35)</f>
        <v xml:space="preserve">  Cleaning</v>
      </c>
      <c r="C34" s="19"/>
      <c r="D34" s="128">
        <f ca="1">OFFSET('Period-P&amp;L'!B35,0,M$1)</f>
        <v>0</v>
      </c>
      <c r="E34" s="17" t="str">
        <f t="shared" ca="1" si="7"/>
        <v/>
      </c>
      <c r="F34" s="128">
        <f ca="1">OFFSET('Forc-P&amp;L'!B35,0,M$1)</f>
        <v>0</v>
      </c>
      <c r="G34" s="17" t="str">
        <f t="shared" ca="1" si="9"/>
        <v/>
      </c>
      <c r="H34" s="128">
        <f ca="1">OFFSET('LY-P&amp;L'!B35,0,M$1)</f>
        <v>0</v>
      </c>
      <c r="I34" s="135" t="str">
        <f t="shared" ca="1" si="1"/>
        <v/>
      </c>
      <c r="J34" s="17"/>
      <c r="K34" s="133"/>
      <c r="L34" s="128">
        <f ca="1">SUM('Period-P&amp;L'!B35:OFFSET('Period-P&amp;L'!B35,0,M$1))</f>
        <v>0</v>
      </c>
      <c r="M34" s="135" t="e">
        <f t="shared" ca="1" si="10"/>
        <v>#DIV/0!</v>
      </c>
      <c r="N34" s="128">
        <f ca="1">SUM('Forc-P&amp;L'!B35:OFFSET('Forc-P&amp;L'!B35,0,M$1))</f>
        <v>0</v>
      </c>
      <c r="O34" s="17" t="str">
        <f t="shared" ca="1" si="8"/>
        <v/>
      </c>
      <c r="P34" s="128">
        <f ca="1">SUM('LY-P&amp;L'!B35:OFFSET('LY-P&amp;L'!B35,0,M$1))</f>
        <v>0</v>
      </c>
      <c r="Q34" s="135" t="str">
        <f t="shared" ca="1" si="2"/>
        <v/>
      </c>
    </row>
    <row r="35" spans="2:17" s="8" customFormat="1" x14ac:dyDescent="0.2">
      <c r="B35" s="128" t="str">
        <f>CONCATENATE("  ",'Period-P&amp;L'!B36)</f>
        <v xml:space="preserve">  Health &amp; Safety</v>
      </c>
      <c r="C35" s="19"/>
      <c r="D35" s="128">
        <f ca="1">OFFSET('Period-P&amp;L'!B36,0,M$1)</f>
        <v>0</v>
      </c>
      <c r="E35" s="17" t="str">
        <f t="shared" ca="1" si="7"/>
        <v/>
      </c>
      <c r="F35" s="128">
        <f ca="1">OFFSET('Forc-P&amp;L'!B36,0,M$1)</f>
        <v>0</v>
      </c>
      <c r="G35" s="17" t="str">
        <f t="shared" ca="1" si="9"/>
        <v/>
      </c>
      <c r="H35" s="128">
        <f ca="1">OFFSET('LY-P&amp;L'!B36,0,M$1)</f>
        <v>0</v>
      </c>
      <c r="I35" s="135" t="str">
        <f t="shared" ca="1" si="1"/>
        <v/>
      </c>
      <c r="J35" s="17"/>
      <c r="K35" s="133"/>
      <c r="L35" s="128">
        <f ca="1">SUM('Period-P&amp;L'!B36:OFFSET('Period-P&amp;L'!B36,0,M$1))</f>
        <v>0</v>
      </c>
      <c r="M35" s="135" t="e">
        <f t="shared" ca="1" si="10"/>
        <v>#DIV/0!</v>
      </c>
      <c r="N35" s="128">
        <f ca="1">SUM('Forc-P&amp;L'!B36:OFFSET('Forc-P&amp;L'!B36,0,M$1))</f>
        <v>0</v>
      </c>
      <c r="O35" s="17" t="str">
        <f t="shared" ca="1" si="8"/>
        <v/>
      </c>
      <c r="P35" s="128">
        <f ca="1">SUM('LY-P&amp;L'!B36:OFFSET('LY-P&amp;L'!B36,0,M$1))</f>
        <v>0</v>
      </c>
      <c r="Q35" s="135" t="str">
        <f t="shared" ca="1" si="2"/>
        <v/>
      </c>
    </row>
    <row r="36" spans="2:17" s="8" customFormat="1" x14ac:dyDescent="0.2">
      <c r="B36" s="128" t="str">
        <f>CONCATENATE("  ",'Period-P&amp;L'!B37)</f>
        <v xml:space="preserve">  Quality</v>
      </c>
      <c r="C36" s="19"/>
      <c r="D36" s="128">
        <f ca="1">OFFSET('Period-P&amp;L'!B37,0,M$1)</f>
        <v>0</v>
      </c>
      <c r="E36" s="17" t="str">
        <f t="shared" ca="1" si="7"/>
        <v/>
      </c>
      <c r="F36" s="128">
        <f ca="1">OFFSET('Forc-P&amp;L'!B37,0,M$1)</f>
        <v>0</v>
      </c>
      <c r="G36" s="17" t="str">
        <f t="shared" ca="1" si="9"/>
        <v/>
      </c>
      <c r="H36" s="128">
        <f ca="1">OFFSET('LY-P&amp;L'!B37,0,M$1)</f>
        <v>0</v>
      </c>
      <c r="I36" s="135" t="str">
        <f t="shared" ca="1" si="1"/>
        <v/>
      </c>
      <c r="J36" s="17"/>
      <c r="K36" s="133"/>
      <c r="L36" s="128">
        <f ca="1">SUM('Period-P&amp;L'!B37:OFFSET('Period-P&amp;L'!B37,0,M$1))</f>
        <v>0</v>
      </c>
      <c r="M36" s="135" t="e">
        <f t="shared" ca="1" si="10"/>
        <v>#DIV/0!</v>
      </c>
      <c r="N36" s="128">
        <f ca="1">SUM('Forc-P&amp;L'!B37:OFFSET('Forc-P&amp;L'!B37,0,M$1))</f>
        <v>0</v>
      </c>
      <c r="O36" s="17" t="str">
        <f t="shared" ca="1" si="8"/>
        <v/>
      </c>
      <c r="P36" s="128">
        <f ca="1">SUM('LY-P&amp;L'!B37:OFFSET('LY-P&amp;L'!B37,0,M$1))</f>
        <v>0</v>
      </c>
      <c r="Q36" s="135" t="str">
        <f t="shared" ca="1" si="2"/>
        <v/>
      </c>
    </row>
    <row r="37" spans="2:17" s="8" customFormat="1" x14ac:dyDescent="0.2">
      <c r="B37" s="128" t="str">
        <f>CONCATENATE("  ",'Period-P&amp;L'!B38)</f>
        <v xml:space="preserve">  Subs &amp; Donations</v>
      </c>
      <c r="C37" s="19"/>
      <c r="D37" s="128">
        <f ca="1">OFFSET('Period-P&amp;L'!B38,0,M$1)</f>
        <v>0</v>
      </c>
      <c r="E37" s="17" t="str">
        <f t="shared" ca="1" si="7"/>
        <v/>
      </c>
      <c r="F37" s="128">
        <f ca="1">OFFSET('Forc-P&amp;L'!B38,0,M$1)</f>
        <v>0</v>
      </c>
      <c r="G37" s="17" t="str">
        <f t="shared" ca="1" si="9"/>
        <v/>
      </c>
      <c r="H37" s="128">
        <f ca="1">OFFSET('LY-P&amp;L'!B38,0,M$1)</f>
        <v>0</v>
      </c>
      <c r="I37" s="135" t="str">
        <f t="shared" ca="1" si="1"/>
        <v/>
      </c>
      <c r="J37" s="17"/>
      <c r="K37" s="133"/>
      <c r="L37" s="128">
        <f ca="1">SUM('Period-P&amp;L'!B38:OFFSET('Period-P&amp;L'!B38,0,M$1))</f>
        <v>0</v>
      </c>
      <c r="M37" s="135" t="e">
        <f t="shared" ca="1" si="10"/>
        <v>#DIV/0!</v>
      </c>
      <c r="N37" s="128">
        <f ca="1">SUM('Forc-P&amp;L'!B38:OFFSET('Forc-P&amp;L'!B38,0,M$1))</f>
        <v>0</v>
      </c>
      <c r="O37" s="17" t="str">
        <f t="shared" ca="1" si="8"/>
        <v/>
      </c>
      <c r="P37" s="128">
        <f ca="1">SUM('LY-P&amp;L'!B38:OFFSET('LY-P&amp;L'!B38,0,M$1))</f>
        <v>0</v>
      </c>
      <c r="Q37" s="135" t="str">
        <f t="shared" ca="1" si="2"/>
        <v/>
      </c>
    </row>
    <row r="38" spans="2:17" s="8" customFormat="1" x14ac:dyDescent="0.2">
      <c r="B38" s="128" t="str">
        <f>CONCATENATE("  ",'Period-P&amp;L'!B39)</f>
        <v xml:space="preserve">  General Expenses</v>
      </c>
      <c r="C38" s="19"/>
      <c r="D38" s="128">
        <f ca="1">OFFSET('Period-P&amp;L'!B39,0,M$1)</f>
        <v>0</v>
      </c>
      <c r="E38" s="17" t="str">
        <f t="shared" ca="1" si="7"/>
        <v/>
      </c>
      <c r="F38" s="128">
        <f ca="1">OFFSET('Forc-P&amp;L'!B39,0,M$1)</f>
        <v>0</v>
      </c>
      <c r="G38" s="17" t="str">
        <f t="shared" ca="1" si="9"/>
        <v/>
      </c>
      <c r="H38" s="128">
        <f ca="1">OFFSET('LY-P&amp;L'!B39,0,M$1)</f>
        <v>0</v>
      </c>
      <c r="I38" s="135" t="str">
        <f t="shared" ca="1" si="1"/>
        <v/>
      </c>
      <c r="J38" s="17"/>
      <c r="K38" s="133"/>
      <c r="L38" s="128">
        <f ca="1">SUM('Period-P&amp;L'!B39:OFFSET('Period-P&amp;L'!B39,0,M$1))</f>
        <v>0</v>
      </c>
      <c r="M38" s="135" t="e">
        <f t="shared" ca="1" si="10"/>
        <v>#DIV/0!</v>
      </c>
      <c r="N38" s="128">
        <f ca="1">SUM('Forc-P&amp;L'!B39:OFFSET('Forc-P&amp;L'!B39,0,M$1))</f>
        <v>0</v>
      </c>
      <c r="O38" s="17" t="str">
        <f t="shared" ca="1" si="8"/>
        <v/>
      </c>
      <c r="P38" s="128">
        <f ca="1">SUM('LY-P&amp;L'!B39:OFFSET('LY-P&amp;L'!B39,0,M$1))</f>
        <v>0</v>
      </c>
      <c r="Q38" s="135" t="str">
        <f t="shared" ca="1" si="2"/>
        <v/>
      </c>
    </row>
    <row r="39" spans="2:17" s="8" customFormat="1" x14ac:dyDescent="0.2">
      <c r="B39" s="128" t="str">
        <f>CONCATENATE("  ",'Period-P&amp;L'!B40)</f>
        <v xml:space="preserve">  Advertising</v>
      </c>
      <c r="C39" s="19"/>
      <c r="D39" s="128">
        <f ca="1">OFFSET('Period-P&amp;L'!B40,0,M$1)</f>
        <v>0</v>
      </c>
      <c r="E39" s="17" t="str">
        <f t="shared" ca="1" si="7"/>
        <v/>
      </c>
      <c r="F39" s="128">
        <f ca="1">OFFSET('Forc-P&amp;L'!B40,0,M$1)</f>
        <v>0</v>
      </c>
      <c r="G39" s="17" t="str">
        <f t="shared" ca="1" si="9"/>
        <v/>
      </c>
      <c r="H39" s="128">
        <f ca="1">OFFSET('LY-P&amp;L'!B40,0,M$1)</f>
        <v>0</v>
      </c>
      <c r="I39" s="135" t="str">
        <f t="shared" ca="1" si="1"/>
        <v/>
      </c>
      <c r="J39" s="17"/>
      <c r="K39" s="133"/>
      <c r="L39" s="128">
        <f ca="1">SUM('Period-P&amp;L'!B40:OFFSET('Period-P&amp;L'!B40,0,M$1))</f>
        <v>0</v>
      </c>
      <c r="M39" s="135" t="e">
        <f t="shared" ca="1" si="10"/>
        <v>#DIV/0!</v>
      </c>
      <c r="N39" s="128">
        <f ca="1">SUM('Forc-P&amp;L'!B40:OFFSET('Forc-P&amp;L'!B40,0,M$1))</f>
        <v>0</v>
      </c>
      <c r="O39" s="17" t="str">
        <f t="shared" ca="1" si="8"/>
        <v/>
      </c>
      <c r="P39" s="128">
        <f ca="1">SUM('LY-P&amp;L'!B40:OFFSET('LY-P&amp;L'!B40,0,M$1))</f>
        <v>0</v>
      </c>
      <c r="Q39" s="135" t="str">
        <f t="shared" ca="1" si="2"/>
        <v/>
      </c>
    </row>
    <row r="40" spans="2:17" s="8" customFormat="1" x14ac:dyDescent="0.2">
      <c r="B40" s="128" t="str">
        <f>CONCATENATE("  ",'Period-P&amp;L'!B41)</f>
        <v xml:space="preserve">  Bad Debt</v>
      </c>
      <c r="C40" s="19"/>
      <c r="D40" s="128">
        <f ca="1">OFFSET('Period-P&amp;L'!B41,0,M$1)</f>
        <v>0</v>
      </c>
      <c r="E40" s="17" t="str">
        <f t="shared" ca="1" si="7"/>
        <v/>
      </c>
      <c r="F40" s="128">
        <f ca="1">OFFSET('Forc-P&amp;L'!B41,0,M$1)</f>
        <v>0</v>
      </c>
      <c r="G40" s="17" t="str">
        <f t="shared" ca="1" si="9"/>
        <v/>
      </c>
      <c r="H40" s="128">
        <f ca="1">OFFSET('LY-P&amp;L'!B41,0,M$1)</f>
        <v>0</v>
      </c>
      <c r="I40" s="135" t="str">
        <f t="shared" ca="1" si="1"/>
        <v/>
      </c>
      <c r="J40" s="17"/>
      <c r="K40" s="133"/>
      <c r="L40" s="128">
        <f ca="1">SUM('Period-P&amp;L'!B41:OFFSET('Period-P&amp;L'!B41,0,M$1))</f>
        <v>0</v>
      </c>
      <c r="M40" s="135" t="e">
        <f t="shared" ca="1" si="10"/>
        <v>#DIV/0!</v>
      </c>
      <c r="N40" s="128">
        <f ca="1">SUM('Forc-P&amp;L'!B41:OFFSET('Forc-P&amp;L'!B41,0,M$1))</f>
        <v>0</v>
      </c>
      <c r="O40" s="17" t="str">
        <f t="shared" ca="1" si="8"/>
        <v/>
      </c>
      <c r="P40" s="128">
        <f ca="1">SUM('LY-P&amp;L'!B41:OFFSET('LY-P&amp;L'!B41,0,M$1))</f>
        <v>0</v>
      </c>
      <c r="Q40" s="135" t="str">
        <f t="shared" ca="1" si="2"/>
        <v/>
      </c>
    </row>
    <row r="41" spans="2:17" s="8" customFormat="1" x14ac:dyDescent="0.2">
      <c r="B41" s="128" t="str">
        <f>CONCATENATE("  ",'Period-P&amp;L'!B42)</f>
        <v xml:space="preserve">  Bank Charges</v>
      </c>
      <c r="C41" s="19"/>
      <c r="D41" s="128">
        <f ca="1">OFFSET('Period-P&amp;L'!B42,0,M$1)</f>
        <v>0</v>
      </c>
      <c r="E41" s="17" t="str">
        <f t="shared" ca="1" si="7"/>
        <v/>
      </c>
      <c r="F41" s="128">
        <f ca="1">OFFSET('Forc-P&amp;L'!B42,0,M$1)</f>
        <v>0</v>
      </c>
      <c r="G41" s="17" t="str">
        <f t="shared" ca="1" si="9"/>
        <v/>
      </c>
      <c r="H41" s="128">
        <f ca="1">OFFSET('LY-P&amp;L'!B42,0,M$1)</f>
        <v>0</v>
      </c>
      <c r="I41" s="135" t="str">
        <f t="shared" ca="1" si="1"/>
        <v/>
      </c>
      <c r="J41" s="17"/>
      <c r="K41" s="133"/>
      <c r="L41" s="128">
        <f ca="1">SUM('Period-P&amp;L'!B42:OFFSET('Period-P&amp;L'!B42,0,M$1))</f>
        <v>0</v>
      </c>
      <c r="M41" s="135" t="e">
        <f t="shared" ca="1" si="10"/>
        <v>#DIV/0!</v>
      </c>
      <c r="N41" s="128">
        <f ca="1">SUM('Forc-P&amp;L'!B42:OFFSET('Forc-P&amp;L'!B42,0,M$1))</f>
        <v>0</v>
      </c>
      <c r="O41" s="17" t="str">
        <f t="shared" ca="1" si="8"/>
        <v/>
      </c>
      <c r="P41" s="128">
        <f ca="1">SUM('LY-P&amp;L'!B42:OFFSET('LY-P&amp;L'!B42,0,M$1))</f>
        <v>0</v>
      </c>
      <c r="Q41" s="135" t="str">
        <f t="shared" ca="1" si="2"/>
        <v/>
      </c>
    </row>
    <row r="42" spans="2:17" s="8" customFormat="1" x14ac:dyDescent="0.2">
      <c r="B42" s="128" t="str">
        <f>CONCATENATE("  ",'Period-P&amp;L'!B43)</f>
        <v xml:space="preserve">  Depreciation</v>
      </c>
      <c r="C42" s="19"/>
      <c r="D42" s="128">
        <f ca="1">OFFSET('Period-P&amp;L'!B43,0,M$1)</f>
        <v>0</v>
      </c>
      <c r="E42" s="17" t="str">
        <f t="shared" ca="1" si="7"/>
        <v/>
      </c>
      <c r="F42" s="128">
        <f ca="1">OFFSET('Forc-P&amp;L'!B43,0,M$1)</f>
        <v>0</v>
      </c>
      <c r="G42" s="17" t="str">
        <f t="shared" ca="1" si="9"/>
        <v/>
      </c>
      <c r="H42" s="128">
        <f ca="1">OFFSET('LY-P&amp;L'!B43,0,M$1)</f>
        <v>0</v>
      </c>
      <c r="I42" s="135" t="str">
        <f t="shared" ca="1" si="1"/>
        <v/>
      </c>
      <c r="J42" s="17"/>
      <c r="K42" s="133"/>
      <c r="L42" s="128">
        <f ca="1">SUM('Period-P&amp;L'!B43:OFFSET('Period-P&amp;L'!B43,0,M$1))</f>
        <v>0</v>
      </c>
      <c r="M42" s="135" t="e">
        <f t="shared" ca="1" si="10"/>
        <v>#DIV/0!</v>
      </c>
      <c r="N42" s="128">
        <f ca="1">SUM('Forc-P&amp;L'!B43:OFFSET('Forc-P&amp;L'!B43,0,M$1))</f>
        <v>0</v>
      </c>
      <c r="O42" s="17" t="str">
        <f t="shared" ca="1" si="8"/>
        <v/>
      </c>
      <c r="P42" s="128">
        <f ca="1">SUM('LY-P&amp;L'!B43:OFFSET('LY-P&amp;L'!B43,0,M$1))</f>
        <v>0</v>
      </c>
      <c r="Q42" s="135" t="str">
        <f t="shared" ca="1" si="2"/>
        <v/>
      </c>
    </row>
    <row r="43" spans="2:17" s="8" customFormat="1" x14ac:dyDescent="0.2">
      <c r="B43" s="128" t="str">
        <f>CONCATENATE("  ",'Period-P&amp;L'!B44)</f>
        <v xml:space="preserve">  P&amp;L on SOFA</v>
      </c>
      <c r="C43" s="19"/>
      <c r="D43" s="128">
        <f ca="1">OFFSET('Period-P&amp;L'!B44,0,M$1)</f>
        <v>0</v>
      </c>
      <c r="E43" s="17" t="str">
        <f t="shared" ca="1" si="7"/>
        <v/>
      </c>
      <c r="F43" s="128">
        <f ca="1">OFFSET('Forc-P&amp;L'!B44,0,M$1)</f>
        <v>0</v>
      </c>
      <c r="G43" s="17" t="str">
        <f t="shared" ca="1" si="9"/>
        <v/>
      </c>
      <c r="H43" s="128">
        <f ca="1">OFFSET('LY-P&amp;L'!B44,0,M$1)</f>
        <v>0</v>
      </c>
      <c r="I43" s="135" t="str">
        <f t="shared" ca="1" si="1"/>
        <v/>
      </c>
      <c r="J43" s="17"/>
      <c r="K43" s="133"/>
      <c r="L43" s="128">
        <f ca="1">SUM('Period-P&amp;L'!B44:OFFSET('Period-P&amp;L'!B44,0,M$1))</f>
        <v>0</v>
      </c>
      <c r="M43" s="135" t="e">
        <f t="shared" ca="1" si="10"/>
        <v>#DIV/0!</v>
      </c>
      <c r="N43" s="128">
        <f ca="1">SUM('Forc-P&amp;L'!B44:OFFSET('Forc-P&amp;L'!B44,0,M$1))</f>
        <v>0</v>
      </c>
      <c r="O43" s="17" t="str">
        <f t="shared" ca="1" si="8"/>
        <v/>
      </c>
      <c r="P43" s="128">
        <f ca="1">SUM('LY-P&amp;L'!B44:OFFSET('LY-P&amp;L'!B44,0,M$1))</f>
        <v>0</v>
      </c>
      <c r="Q43" s="135" t="str">
        <f t="shared" ca="1" si="2"/>
        <v/>
      </c>
    </row>
    <row r="44" spans="2:17" s="8" customFormat="1" x14ac:dyDescent="0.2">
      <c r="B44" s="20" t="s">
        <v>17</v>
      </c>
      <c r="C44" s="21"/>
      <c r="D44" s="130">
        <f t="shared" ref="D44:H44" ca="1" si="11">SUM(D16:D43)</f>
        <v>0</v>
      </c>
      <c r="E44" s="132">
        <f t="shared" ca="1" si="11"/>
        <v>0</v>
      </c>
      <c r="F44" s="130">
        <f t="shared" ca="1" si="11"/>
        <v>0</v>
      </c>
      <c r="G44" s="132">
        <f t="shared" ca="1" si="11"/>
        <v>0</v>
      </c>
      <c r="H44" s="130">
        <f t="shared" ca="1" si="11"/>
        <v>0</v>
      </c>
      <c r="I44" s="131" t="str">
        <f t="shared" ca="1" si="1"/>
        <v/>
      </c>
      <c r="J44" s="17"/>
      <c r="K44" s="133"/>
      <c r="L44" s="130">
        <f t="shared" ref="L44:P44" ca="1" si="12">SUM(L16:L43)</f>
        <v>0</v>
      </c>
      <c r="M44" s="131" t="e">
        <f t="shared" ca="1" si="12"/>
        <v>#DIV/0!</v>
      </c>
      <c r="N44" s="130">
        <f t="shared" ca="1" si="12"/>
        <v>0</v>
      </c>
      <c r="O44" s="132">
        <f t="shared" ref="O44" ca="1" si="13">SUM(O16:O43)</f>
        <v>0</v>
      </c>
      <c r="P44" s="130">
        <f t="shared" ca="1" si="12"/>
        <v>0</v>
      </c>
      <c r="Q44" s="131" t="str">
        <f t="shared" ca="1" si="2"/>
        <v/>
      </c>
    </row>
    <row r="45" spans="2:17" s="8" customFormat="1" x14ac:dyDescent="0.2">
      <c r="B45" s="12"/>
      <c r="C45" s="19"/>
      <c r="D45" s="134"/>
      <c r="E45" s="1"/>
      <c r="F45" s="134"/>
      <c r="G45" s="1"/>
      <c r="H45" s="134"/>
      <c r="I45" s="129" t="str">
        <f t="shared" ca="1" si="1"/>
        <v/>
      </c>
      <c r="J45" s="1"/>
      <c r="K45" s="121"/>
      <c r="L45" s="14"/>
      <c r="M45" s="129"/>
      <c r="N45" s="134"/>
      <c r="O45" s="1"/>
      <c r="P45" s="134"/>
      <c r="Q45" s="129" t="str">
        <f t="shared" ca="1" si="2"/>
        <v/>
      </c>
    </row>
    <row r="46" spans="2:17" s="8" customFormat="1" x14ac:dyDescent="0.2">
      <c r="B46" s="20" t="s">
        <v>18</v>
      </c>
      <c r="C46" s="21"/>
      <c r="D46" s="130">
        <f t="shared" ref="D46:H46" ca="1" si="14">+D14-D44</f>
        <v>0</v>
      </c>
      <c r="E46" s="132" t="e">
        <f t="shared" ca="1" si="14"/>
        <v>#DIV/0!</v>
      </c>
      <c r="F46" s="130">
        <f t="shared" ca="1" si="14"/>
        <v>0</v>
      </c>
      <c r="G46" s="132" t="str">
        <f t="shared" ref="G46" ca="1" si="15">IF(F$7&lt;&gt;0,+F46/F$7,"")</f>
        <v/>
      </c>
      <c r="H46" s="130">
        <f t="shared" ca="1" si="14"/>
        <v>0</v>
      </c>
      <c r="I46" s="131" t="str">
        <f t="shared" ca="1" si="1"/>
        <v/>
      </c>
      <c r="J46" s="17"/>
      <c r="K46" s="133"/>
      <c r="L46" s="130">
        <f t="shared" ref="L46:P46" ca="1" si="16">+L14-L44</f>
        <v>0</v>
      </c>
      <c r="M46" s="131" t="e">
        <f t="shared" ca="1" si="16"/>
        <v>#DIV/0!</v>
      </c>
      <c r="N46" s="130">
        <f t="shared" ca="1" si="16"/>
        <v>0</v>
      </c>
      <c r="O46" s="132" t="str">
        <f t="shared" ref="O46" ca="1" si="17">IF(N$7&lt;&gt;0,+N46/N$7,"")</f>
        <v/>
      </c>
      <c r="P46" s="130">
        <f t="shared" ca="1" si="16"/>
        <v>0</v>
      </c>
      <c r="Q46" s="131" t="str">
        <f t="shared" ca="1" si="2"/>
        <v/>
      </c>
    </row>
    <row r="47" spans="2:17" s="8" customFormat="1" x14ac:dyDescent="0.2">
      <c r="B47" s="26"/>
      <c r="C47" s="25"/>
      <c r="D47" s="136"/>
      <c r="E47" s="1"/>
      <c r="F47" s="136"/>
      <c r="G47" s="1"/>
      <c r="H47" s="136"/>
      <c r="I47" s="129" t="str">
        <f t="shared" si="1"/>
        <v/>
      </c>
      <c r="J47" s="1"/>
      <c r="K47" s="121"/>
      <c r="L47" s="137"/>
      <c r="M47" s="129"/>
      <c r="N47" s="136"/>
      <c r="O47" s="1"/>
      <c r="P47" s="136"/>
      <c r="Q47" s="129" t="str">
        <f t="shared" si="2"/>
        <v/>
      </c>
    </row>
    <row r="48" spans="2:17" s="8" customFormat="1" x14ac:dyDescent="0.2">
      <c r="B48" s="18" t="s">
        <v>85</v>
      </c>
      <c r="C48" s="19"/>
      <c r="D48" s="128">
        <f ca="1">OFFSET('Period-P&amp;L'!B48,0,M$1)</f>
        <v>0</v>
      </c>
      <c r="E48" s="17" t="str">
        <f t="shared" ref="E48" ca="1" si="18">IF(D$7&lt;&gt;0,+D48/D$7,"")</f>
        <v/>
      </c>
      <c r="F48" s="128">
        <f ca="1">OFFSET('Forc-P&amp;L'!B48,0,M$1)</f>
        <v>0</v>
      </c>
      <c r="G48" s="17" t="str">
        <f t="shared" ref="G48" ca="1" si="19">IF(F$7&lt;&gt;0,+F48/F$7,"")</f>
        <v/>
      </c>
      <c r="H48" s="128">
        <f ca="1">OFFSET('LY-P&amp;L'!B36,0,M$1)</f>
        <v>0</v>
      </c>
      <c r="I48" s="135" t="str">
        <f t="shared" ca="1" si="1"/>
        <v/>
      </c>
      <c r="J48" s="17"/>
      <c r="K48" s="133"/>
      <c r="L48" s="128">
        <f ca="1">SUM('Period-P&amp;L'!B48:OFFSET('Period-P&amp;L'!B48,0,M$1))</f>
        <v>0</v>
      </c>
      <c r="M48" s="135" t="e">
        <f ca="1">+L48/L$7</f>
        <v>#DIV/0!</v>
      </c>
      <c r="N48" s="128">
        <f ca="1">SUM('Forc-P&amp;L'!B48:OFFSET('Forc-P&amp;L'!B48,0,M$1))</f>
        <v>0</v>
      </c>
      <c r="O48" s="17" t="str">
        <f t="shared" ref="O48" ca="1" si="20">IF(N$7&lt;&gt;0,+N48/N$7,"")</f>
        <v/>
      </c>
      <c r="P48" s="128">
        <f ca="1">SUM('LY-P&amp;L'!B36:OFFSET('LY-P&amp;L'!B36,0,M$1))</f>
        <v>0</v>
      </c>
      <c r="Q48" s="135" t="str">
        <f t="shared" ca="1" si="2"/>
        <v/>
      </c>
    </row>
    <row r="49" spans="2:17" s="8" customFormat="1" x14ac:dyDescent="0.2">
      <c r="B49" s="12"/>
      <c r="C49" s="11"/>
      <c r="D49" s="12"/>
      <c r="E49" s="1"/>
      <c r="F49" s="12"/>
      <c r="G49" s="1"/>
      <c r="H49" s="12"/>
      <c r="I49" s="129" t="str">
        <f t="shared" si="1"/>
        <v/>
      </c>
      <c r="J49" s="1"/>
      <c r="K49" s="121"/>
      <c r="M49" s="129"/>
      <c r="N49" s="12"/>
      <c r="O49" s="1"/>
      <c r="P49" s="12"/>
      <c r="Q49" s="129" t="str">
        <f t="shared" si="2"/>
        <v/>
      </c>
    </row>
    <row r="50" spans="2:17" s="8" customFormat="1" x14ac:dyDescent="0.2">
      <c r="B50" s="20" t="s">
        <v>20</v>
      </c>
      <c r="C50" s="21"/>
      <c r="D50" s="130">
        <f t="shared" ref="D50:H50" ca="1" si="21">+D46-D48</f>
        <v>0</v>
      </c>
      <c r="E50" s="132" t="e">
        <f t="shared" ca="1" si="21"/>
        <v>#DIV/0!</v>
      </c>
      <c r="F50" s="130">
        <f t="shared" ca="1" si="21"/>
        <v>0</v>
      </c>
      <c r="G50" s="132" t="str">
        <f t="shared" ref="G50" ca="1" si="22">IF(F$7&lt;&gt;0,+F50/F$7,"")</f>
        <v/>
      </c>
      <c r="H50" s="130">
        <f t="shared" ca="1" si="21"/>
        <v>0</v>
      </c>
      <c r="I50" s="131" t="str">
        <f t="shared" ca="1" si="1"/>
        <v/>
      </c>
      <c r="J50" s="17"/>
      <c r="K50" s="133"/>
      <c r="L50" s="130">
        <f t="shared" ref="L50:P50" ca="1" si="23">+L46-L48</f>
        <v>0</v>
      </c>
      <c r="M50" s="131" t="e">
        <f t="shared" ca="1" si="23"/>
        <v>#DIV/0!</v>
      </c>
      <c r="N50" s="130">
        <f t="shared" ca="1" si="23"/>
        <v>0</v>
      </c>
      <c r="O50" s="132" t="str">
        <f t="shared" ref="O50" ca="1" si="24">IF(N$7&lt;&gt;0,+N50/N$7,"")</f>
        <v/>
      </c>
      <c r="P50" s="130">
        <f t="shared" ca="1" si="23"/>
        <v>0</v>
      </c>
      <c r="Q50" s="131" t="str">
        <f t="shared" ca="1" si="2"/>
        <v/>
      </c>
    </row>
    <row r="51" spans="2:17" s="8" customFormat="1" x14ac:dyDescent="0.2">
      <c r="B51" s="128" t="str">
        <f>CONCATENATE("  ",'Period-P&amp;L'!B50)</f>
        <v xml:space="preserve">  Notional Costs</v>
      </c>
      <c r="C51" s="11"/>
      <c r="D51" s="12"/>
      <c r="E51" s="1"/>
      <c r="F51" s="12"/>
      <c r="G51" s="1"/>
      <c r="H51" s="12"/>
      <c r="I51" s="129" t="str">
        <f t="shared" si="1"/>
        <v/>
      </c>
      <c r="J51" s="1"/>
      <c r="K51" s="121"/>
      <c r="M51" s="129"/>
      <c r="N51" s="12"/>
      <c r="O51" s="1"/>
      <c r="P51" s="12"/>
      <c r="Q51" s="129" t="str">
        <f t="shared" si="2"/>
        <v/>
      </c>
    </row>
    <row r="52" spans="2:17" x14ac:dyDescent="0.2">
      <c r="B52" s="128" t="str">
        <f>CONCATENATE("  ",'Period-P&amp;L'!B51)</f>
        <v xml:space="preserve">  Exceptional Costs</v>
      </c>
      <c r="C52" s="19"/>
      <c r="D52" s="128"/>
      <c r="E52" s="17"/>
      <c r="F52" s="128"/>
      <c r="G52" s="17"/>
      <c r="H52" s="128"/>
      <c r="I52" s="135" t="str">
        <f t="shared" ca="1" si="1"/>
        <v/>
      </c>
      <c r="J52" s="17"/>
      <c r="K52" s="133"/>
      <c r="L52" s="128"/>
      <c r="M52" s="135"/>
      <c r="N52" s="128"/>
      <c r="O52" s="17"/>
      <c r="P52" s="128"/>
      <c r="Q52" s="135" t="str">
        <f t="shared" ca="1" si="2"/>
        <v/>
      </c>
    </row>
    <row r="53" spans="2:17" x14ac:dyDescent="0.2">
      <c r="B53" s="20" t="s">
        <v>170</v>
      </c>
      <c r="C53" s="21"/>
      <c r="D53" s="130">
        <f ca="1">+D50+D52</f>
        <v>0</v>
      </c>
      <c r="E53" s="132" t="e">
        <f ca="1">+E50-E52</f>
        <v>#DIV/0!</v>
      </c>
      <c r="F53" s="130">
        <f ca="1">+F50+F52</f>
        <v>0</v>
      </c>
      <c r="G53" s="132" t="str">
        <f t="shared" ref="G53" ca="1" si="25">IF(F$7&lt;&gt;0,+F53/F$7,"")</f>
        <v/>
      </c>
      <c r="H53" s="130">
        <f ca="1">+H50+H52</f>
        <v>0</v>
      </c>
      <c r="I53" s="131" t="str">
        <f t="shared" si="1"/>
        <v/>
      </c>
      <c r="J53" s="17"/>
      <c r="K53" s="133"/>
      <c r="L53" s="130">
        <f ca="1">+L50+L52</f>
        <v>0</v>
      </c>
      <c r="M53" s="131" t="e">
        <f ca="1">+M50-M52</f>
        <v>#DIV/0!</v>
      </c>
      <c r="N53" s="130">
        <f ca="1">+N50+N52</f>
        <v>0</v>
      </c>
      <c r="O53" s="132" t="str">
        <f t="shared" ref="O53" ca="1" si="26">IF(N$7&lt;&gt;0,+N53/N$7,"")</f>
        <v/>
      </c>
      <c r="P53" s="130">
        <f ca="1">+P50+P52</f>
        <v>0</v>
      </c>
      <c r="Q53" s="131" t="str">
        <f t="shared" si="2"/>
        <v/>
      </c>
    </row>
    <row r="54" spans="2:17" s="144" customFormat="1" ht="12" x14ac:dyDescent="0.2">
      <c r="B54" s="138" t="str">
        <f>CONCATENATE("  ",'Period-P&amp;L'!B53)</f>
        <v xml:space="preserve">  Distributions</v>
      </c>
      <c r="C54" s="139"/>
      <c r="D54" s="140"/>
      <c r="E54" s="141"/>
      <c r="F54" s="140"/>
      <c r="G54" s="141"/>
      <c r="H54" s="140"/>
      <c r="I54" s="142" t="str">
        <f t="shared" si="1"/>
        <v/>
      </c>
      <c r="J54" s="141"/>
      <c r="K54" s="143"/>
      <c r="M54" s="142"/>
      <c r="N54" s="140"/>
      <c r="O54" s="141"/>
      <c r="P54" s="140"/>
      <c r="Q54" s="142" t="str">
        <f t="shared" si="2"/>
        <v/>
      </c>
    </row>
    <row r="55" spans="2:17" s="144" customFormat="1" x14ac:dyDescent="0.2">
      <c r="B55" s="138" t="str">
        <f>CONCATENATE("  ",'Period-P&amp;L'!B54)</f>
        <v xml:space="preserve">  Taxation</v>
      </c>
      <c r="C55" s="139"/>
      <c r="D55" s="128">
        <f ca="1">OFFSET('Period-P&amp;L'!B54,0,M$1)</f>
        <v>0</v>
      </c>
      <c r="E55" s="141"/>
      <c r="F55" s="128">
        <f ca="1">OFFSET('Forc-P&amp;L'!B54,0,M$1)</f>
        <v>0</v>
      </c>
      <c r="G55" s="141"/>
      <c r="H55" s="128">
        <f ca="1">OFFSET('LY-P&amp;L'!B54,0,M$1)</f>
        <v>0</v>
      </c>
      <c r="I55" s="142" t="str">
        <f t="shared" ca="1" si="1"/>
        <v/>
      </c>
      <c r="J55" s="141"/>
      <c r="K55" s="143"/>
      <c r="L55" s="128">
        <f ca="1">SUM('Period-P&amp;L'!B54:OFFSET('Period-P&amp;L'!B54,0,M$1))</f>
        <v>0</v>
      </c>
      <c r="M55" s="142"/>
      <c r="N55" s="128">
        <f ca="1">SUM('Forc-P&amp;L'!B54:OFFSET('Forc-P&amp;L'!B54,0,M$1))</f>
        <v>0</v>
      </c>
      <c r="O55" s="141"/>
      <c r="P55" s="128">
        <f ca="1">SUM('LY-P&amp;L'!B54:OFFSET('LY-P&amp;L'!B54,0,M$1))</f>
        <v>0</v>
      </c>
      <c r="Q55" s="142" t="str">
        <f t="shared" ca="1" si="2"/>
        <v/>
      </c>
    </row>
    <row r="56" spans="2:17" x14ac:dyDescent="0.2">
      <c r="B56" s="20" t="s">
        <v>171</v>
      </c>
      <c r="C56" s="21"/>
      <c r="D56" s="130">
        <f ca="1">+D53+D55</f>
        <v>0</v>
      </c>
      <c r="E56" s="132" t="e">
        <f ca="1">+E53-E55</f>
        <v>#DIV/0!</v>
      </c>
      <c r="F56" s="130">
        <f ca="1">+F53+F55</f>
        <v>0</v>
      </c>
      <c r="G56" s="132" t="str">
        <f t="shared" ref="G56:I56" ca="1" si="27">IF(F$7&lt;&gt;0,+F56/F$7,"")</f>
        <v/>
      </c>
      <c r="H56" s="130">
        <f ca="1">+H53+H55</f>
        <v>0</v>
      </c>
      <c r="I56" s="132" t="str">
        <f t="shared" ca="1" si="27"/>
        <v/>
      </c>
      <c r="J56" s="17"/>
      <c r="K56" s="133"/>
      <c r="L56" s="130">
        <f ca="1">+L53+L55</f>
        <v>0</v>
      </c>
      <c r="M56" s="131" t="e">
        <f ca="1">+M53-M55</f>
        <v>#DIV/0!</v>
      </c>
      <c r="N56" s="130">
        <f ca="1">+N53-N55</f>
        <v>0</v>
      </c>
      <c r="O56" s="132" t="str">
        <f t="shared" ref="O56" ca="1" si="28">IF(N$7&lt;&gt;0,+N56/N$7,"")</f>
        <v/>
      </c>
      <c r="P56" s="130">
        <f ca="1">+P53-P55</f>
        <v>0</v>
      </c>
      <c r="Q56" s="131" t="str">
        <f t="shared" ref="Q56" ca="1" si="29">IF(P$7&lt;&gt;0,+P56/P$7,"")</f>
        <v/>
      </c>
    </row>
  </sheetData>
  <sheetProtection sheet="1" objects="1" scenarios="1"/>
  <phoneticPr fontId="0" type="noConversion"/>
  <printOptions horizontalCentered="1"/>
  <pageMargins left="0.74803149606299213" right="0.74803149606299213" top="0.67" bottom="0.67" header="0.51181102362204722" footer="0.51181102362204722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G53"/>
  <sheetViews>
    <sheetView showGridLines="0" workbookViewId="0">
      <selection activeCell="F1" sqref="F1"/>
    </sheetView>
  </sheetViews>
  <sheetFormatPr defaultColWidth="9.140625" defaultRowHeight="12.75" x14ac:dyDescent="0.2"/>
  <cols>
    <col min="1" max="1" width="3.5703125" customWidth="1"/>
    <col min="2" max="2" width="43.7109375" customWidth="1"/>
    <col min="3" max="3" width="18.5703125" style="1" customWidth="1"/>
    <col min="4" max="6" width="15.140625" customWidth="1"/>
    <col min="7" max="7" width="14.85546875" style="1" customWidth="1"/>
  </cols>
  <sheetData>
    <row r="1" spans="2:7" ht="29.25" customHeight="1" x14ac:dyDescent="0.3">
      <c r="B1" s="31" t="str">
        <f ca="1">CONCATENATE("Ambic Ltd Balance Sheet as at  ",TEXT(OFFSET('Period-P&amp;L'!B3,0,E1),"mmmm-yyyy")," -  Month")</f>
        <v>Ambic Ltd Balance Sheet as at  January-2024 -  Month</v>
      </c>
      <c r="E1" s="61">
        <f>+'Profit &amp; Loss'!M1</f>
        <v>1</v>
      </c>
    </row>
    <row r="2" spans="2:7" ht="20.25" customHeight="1" x14ac:dyDescent="0.2">
      <c r="F2" s="107">
        <f>+E1-1</f>
        <v>0</v>
      </c>
    </row>
    <row r="3" spans="2:7" s="2" customFormat="1" x14ac:dyDescent="0.2">
      <c r="B3" s="22"/>
      <c r="C3" s="23"/>
      <c r="D3" s="111">
        <f ca="1">OFFSET('Period-P&amp;L'!B3,0,E1)</f>
        <v>45306</v>
      </c>
      <c r="E3" s="111">
        <f ca="1">OFFSET('Period-P&amp;L'!B3,0,F2)</f>
        <v>45275</v>
      </c>
      <c r="F3" s="111">
        <f ca="1">OFFSET('Period-P&amp;L'!B3,0,E1)</f>
        <v>45306</v>
      </c>
      <c r="G3" s="111">
        <f>+'Period-Bal-Sheet'!C3</f>
        <v>45276</v>
      </c>
    </row>
    <row r="4" spans="2:7" s="2" customFormat="1" x14ac:dyDescent="0.2">
      <c r="B4" s="24"/>
      <c r="C4" s="29"/>
      <c r="D4" s="112" t="s">
        <v>100</v>
      </c>
      <c r="E4" s="112" t="s">
        <v>100</v>
      </c>
      <c r="F4" s="112" t="s">
        <v>99</v>
      </c>
      <c r="G4" s="112" t="s">
        <v>100</v>
      </c>
    </row>
    <row r="5" spans="2:7" s="2" customFormat="1" x14ac:dyDescent="0.2">
      <c r="B5" s="18" t="s">
        <v>69</v>
      </c>
      <c r="C5" s="29"/>
      <c r="D5" s="106">
        <f ca="1">OFFSET('Period-Bal-Sheet'!C5,0,E$1)</f>
        <v>0</v>
      </c>
      <c r="E5" s="106">
        <f ca="1">OFFSET('Period-Bal-Sheet'!C5,0,F$2)</f>
        <v>0</v>
      </c>
      <c r="F5" s="68">
        <f ca="1">OFFSET('Forc-Bal-Sheet'!B5,0,E$1)</f>
        <v>0</v>
      </c>
      <c r="G5" s="68">
        <f>+'Period-Bal-Sheet'!C5</f>
        <v>0</v>
      </c>
    </row>
    <row r="6" spans="2:7" s="2" customFormat="1" x14ac:dyDescent="0.2">
      <c r="B6" s="18" t="s">
        <v>208</v>
      </c>
      <c r="C6" s="29"/>
      <c r="D6" s="68">
        <f ca="1">OFFSET('Period-Bal-Sheet'!C6,0,E$1)</f>
        <v>0</v>
      </c>
      <c r="E6" s="106">
        <f ca="1">OFFSET('Period-Bal-Sheet'!C6,0,F$2)</f>
        <v>0</v>
      </c>
      <c r="F6" s="68">
        <f ca="1">OFFSET('Forc-Bal-Sheet'!B6,0,E$1)</f>
        <v>0</v>
      </c>
      <c r="G6" s="68">
        <f>+'Period-Bal-Sheet'!C6</f>
        <v>0</v>
      </c>
    </row>
    <row r="7" spans="2:7" s="8" customFormat="1" x14ac:dyDescent="0.2">
      <c r="B7" s="18"/>
      <c r="C7" s="19"/>
      <c r="D7" s="68"/>
      <c r="E7" s="68"/>
      <c r="F7" s="68"/>
      <c r="G7" s="68"/>
    </row>
    <row r="8" spans="2:7" s="8" customFormat="1" x14ac:dyDescent="0.2">
      <c r="B8" s="20" t="s">
        <v>23</v>
      </c>
      <c r="C8" s="21"/>
      <c r="D8" s="69">
        <f ca="1">+D5+D6</f>
        <v>0</v>
      </c>
      <c r="E8" s="69">
        <f t="shared" ref="E8:G8" ca="1" si="0">+E5+E6</f>
        <v>0</v>
      </c>
      <c r="F8" s="69">
        <f t="shared" ca="1" si="0"/>
        <v>0</v>
      </c>
      <c r="G8" s="69">
        <f t="shared" si="0"/>
        <v>0</v>
      </c>
    </row>
    <row r="9" spans="2:7" s="8" customFormat="1" x14ac:dyDescent="0.2">
      <c r="B9" s="12"/>
      <c r="C9" s="11"/>
      <c r="D9" s="70"/>
      <c r="E9" s="70"/>
      <c r="F9" s="70"/>
      <c r="G9" s="70"/>
    </row>
    <row r="10" spans="2:7" s="2" customFormat="1" x14ac:dyDescent="0.2">
      <c r="B10" s="18" t="s">
        <v>209</v>
      </c>
      <c r="C10" s="29"/>
      <c r="D10" s="68">
        <f ca="1">OFFSET('Period-Bal-Sheet'!C11,0,E$1)</f>
        <v>0</v>
      </c>
      <c r="E10" s="68">
        <f ca="1">OFFSET('Period-Bal-Sheet'!C11,0,F$2)</f>
        <v>0</v>
      </c>
      <c r="F10" s="68">
        <f ca="1">OFFSET('Forc-Bal-Sheet'!B11,0,E$1)</f>
        <v>0</v>
      </c>
      <c r="G10" s="68">
        <f>+'Period-Bal-Sheet'!C11</f>
        <v>0</v>
      </c>
    </row>
    <row r="11" spans="2:7" s="2" customFormat="1" x14ac:dyDescent="0.2">
      <c r="B11" s="18" t="s">
        <v>194</v>
      </c>
      <c r="C11" s="29"/>
      <c r="D11" s="68">
        <f ca="1">OFFSET('Period-Bal-Sheet'!C12,0,E$1)</f>
        <v>0</v>
      </c>
      <c r="E11" s="68">
        <f ca="1">OFFSET('Period-Bal-Sheet'!C12,0,F$2)</f>
        <v>0</v>
      </c>
      <c r="F11" s="68">
        <f ca="1">OFFSET('Forc-Bal-Sheet'!B12,0,E$1)</f>
        <v>0</v>
      </c>
      <c r="G11" s="68">
        <f>+'Period-Bal-Sheet'!C12</f>
        <v>0</v>
      </c>
    </row>
    <row r="12" spans="2:7" s="2" customFormat="1" x14ac:dyDescent="0.2">
      <c r="B12" s="18" t="s">
        <v>195</v>
      </c>
      <c r="C12" s="29"/>
      <c r="D12" s="68">
        <f ca="1">OFFSET('Period-Bal-Sheet'!C13,0,E$1)</f>
        <v>0</v>
      </c>
      <c r="E12" s="68">
        <f ca="1">OFFSET('Period-Bal-Sheet'!C13,0,F$2)</f>
        <v>0</v>
      </c>
      <c r="F12" s="68">
        <f ca="1">OFFSET('Forc-Bal-Sheet'!B13,0,E$1)</f>
        <v>0</v>
      </c>
      <c r="G12" s="68">
        <f>+'Period-Bal-Sheet'!C13</f>
        <v>0</v>
      </c>
    </row>
    <row r="13" spans="2:7" s="2" customFormat="1" x14ac:dyDescent="0.2">
      <c r="B13" s="18" t="s">
        <v>202</v>
      </c>
      <c r="C13" s="29"/>
      <c r="D13" s="68">
        <f ca="1">OFFSET('Period-Bal-Sheet'!C14,0,E$1)</f>
        <v>0</v>
      </c>
      <c r="E13" s="68">
        <f ca="1">OFFSET('Period-Bal-Sheet'!C14,0,F$2)</f>
        <v>0</v>
      </c>
      <c r="F13" s="68">
        <f ca="1">OFFSET('Forc-Bal-Sheet'!B14,0,E$1)</f>
        <v>0</v>
      </c>
      <c r="G13" s="68">
        <f>+'Period-Bal-Sheet'!C14</f>
        <v>0</v>
      </c>
    </row>
    <row r="14" spans="2:7" s="8" customFormat="1" x14ac:dyDescent="0.2">
      <c r="B14" s="18" t="s">
        <v>201</v>
      </c>
      <c r="C14" s="19"/>
      <c r="D14" s="68">
        <f ca="1">OFFSET('Period-Bal-Sheet'!C15,0,E$1)</f>
        <v>0</v>
      </c>
      <c r="E14" s="68">
        <f ca="1">OFFSET('Period-Bal-Sheet'!C15,0,F$2)</f>
        <v>0</v>
      </c>
      <c r="F14" s="68">
        <f ca="1">OFFSET('Forc-Bal-Sheet'!B15,0,E$1)</f>
        <v>0</v>
      </c>
      <c r="G14" s="68">
        <f>+'Period-Bal-Sheet'!C15</f>
        <v>0</v>
      </c>
    </row>
    <row r="15" spans="2:7" s="8" customFormat="1" x14ac:dyDescent="0.2">
      <c r="B15" s="20" t="s">
        <v>27</v>
      </c>
      <c r="C15" s="21"/>
      <c r="D15" s="69">
        <f ca="1">SUM(D10:D14)</f>
        <v>0</v>
      </c>
      <c r="E15" s="69">
        <f t="shared" ref="E15:G15" ca="1" si="1">SUM(E10:E14)</f>
        <v>0</v>
      </c>
      <c r="F15" s="69">
        <f t="shared" ca="1" si="1"/>
        <v>0</v>
      </c>
      <c r="G15" s="69">
        <f t="shared" si="1"/>
        <v>0</v>
      </c>
    </row>
    <row r="16" spans="2:7" s="8" customFormat="1" x14ac:dyDescent="0.2">
      <c r="B16" s="12"/>
      <c r="C16" s="11"/>
      <c r="D16" s="70"/>
      <c r="E16" s="70"/>
      <c r="F16" s="70"/>
      <c r="G16" s="70"/>
    </row>
    <row r="17" spans="1:7" s="2" customFormat="1" x14ac:dyDescent="0.2">
      <c r="B17" s="18" t="s">
        <v>66</v>
      </c>
      <c r="C17" s="29"/>
      <c r="D17" s="68">
        <f ca="1">OFFSET('Period-Bal-Sheet'!C18,0,E$1)</f>
        <v>0</v>
      </c>
      <c r="E17" s="68">
        <f ca="1">OFFSET('Period-Bal-Sheet'!C18,0,F$2)</f>
        <v>0</v>
      </c>
      <c r="F17" s="68">
        <f ca="1">OFFSET('Forc-Bal-Sheet'!B18,0,E$1)</f>
        <v>0</v>
      </c>
      <c r="G17" s="68">
        <f>+'Period-Bal-Sheet'!C18</f>
        <v>0</v>
      </c>
    </row>
    <row r="18" spans="1:7" s="2" customFormat="1" x14ac:dyDescent="0.2">
      <c r="B18" s="18" t="s">
        <v>67</v>
      </c>
      <c r="C18" s="29"/>
      <c r="D18" s="68">
        <f ca="1">OFFSET('Period-Bal-Sheet'!C19,0,E$1)</f>
        <v>0</v>
      </c>
      <c r="E18" s="68">
        <f ca="1">OFFSET('Period-Bal-Sheet'!C19,0,F$2)</f>
        <v>0</v>
      </c>
      <c r="F18" s="68">
        <f ca="1">OFFSET('Forc-Bal-Sheet'!B19,0,E$1)</f>
        <v>0</v>
      </c>
      <c r="G18" s="68">
        <f>+'Period-Bal-Sheet'!C19</f>
        <v>0</v>
      </c>
    </row>
    <row r="19" spans="1:7" s="2" customFormat="1" x14ac:dyDescent="0.2">
      <c r="B19" s="18" t="s">
        <v>55</v>
      </c>
      <c r="C19" s="29"/>
      <c r="D19" s="68">
        <f ca="1">OFFSET('Period-Bal-Sheet'!C20,0,E$1)</f>
        <v>0</v>
      </c>
      <c r="E19" s="68">
        <f ca="1">OFFSET('Period-Bal-Sheet'!C20,0,F$2)</f>
        <v>0</v>
      </c>
      <c r="F19" s="68">
        <f ca="1">OFFSET('Forc-Bal-Sheet'!B20,0,E$1)</f>
        <v>0</v>
      </c>
      <c r="G19" s="68">
        <f>+'Period-Bal-Sheet'!C20</f>
        <v>0</v>
      </c>
    </row>
    <row r="20" spans="1:7" x14ac:dyDescent="0.2">
      <c r="A20" s="2"/>
      <c r="B20" s="18" t="s">
        <v>56</v>
      </c>
      <c r="C20" s="29"/>
      <c r="D20" s="68">
        <f ca="1">OFFSET('Period-Bal-Sheet'!C23,0,E$1)</f>
        <v>0</v>
      </c>
      <c r="E20" s="68">
        <f ca="1">OFFSET('Period-Bal-Sheet'!C23,0,F$2)</f>
        <v>0</v>
      </c>
      <c r="F20" s="68">
        <f ca="1">OFFSET('Forc-Bal-Sheet'!B23,0,E$1)</f>
        <v>0</v>
      </c>
      <c r="G20" s="68">
        <f>+'Period-Bal-Sheet'!C23</f>
        <v>0</v>
      </c>
    </row>
    <row r="21" spans="1:7" x14ac:dyDescent="0.2">
      <c r="B21" s="18" t="s">
        <v>196</v>
      </c>
      <c r="C21" s="29"/>
      <c r="D21" s="68">
        <f ca="1">OFFSET('Period-Bal-Sheet'!C21,0,E$1)</f>
        <v>0</v>
      </c>
      <c r="E21" s="68">
        <f ca="1">OFFSET('Period-Bal-Sheet'!C21,0,F$2)</f>
        <v>0</v>
      </c>
      <c r="F21" s="68">
        <f ca="1">OFFSET('Forc-Bal-Sheet'!B21,0,E$1)</f>
        <v>0</v>
      </c>
      <c r="G21" s="68">
        <f>+'Period-Bal-Sheet'!C21</f>
        <v>0</v>
      </c>
    </row>
    <row r="22" spans="1:7" x14ac:dyDescent="0.2">
      <c r="A22" s="8"/>
      <c r="B22" s="18" t="s">
        <v>206</v>
      </c>
      <c r="C22" s="19"/>
      <c r="D22" s="68">
        <f ca="1">OFFSET('Period-Bal-Sheet'!C22,0,E$1)</f>
        <v>0</v>
      </c>
      <c r="E22" s="68">
        <f ca="1">OFFSET('Period-Bal-Sheet'!C22,0,F$2)</f>
        <v>0</v>
      </c>
      <c r="F22" s="68">
        <f ca="1">OFFSET('Forc-Bal-Sheet'!B22,0,E$1)</f>
        <v>0</v>
      </c>
      <c r="G22" s="68">
        <f>+'Period-Bal-Sheet'!C22</f>
        <v>0</v>
      </c>
    </row>
    <row r="23" spans="1:7" x14ac:dyDescent="0.2">
      <c r="A23" s="8"/>
      <c r="B23" s="20" t="s">
        <v>30</v>
      </c>
      <c r="C23" s="21"/>
      <c r="D23" s="69">
        <f ca="1">SUM(D17:D22)</f>
        <v>0</v>
      </c>
      <c r="E23" s="69">
        <f t="shared" ref="E23:G23" ca="1" si="2">SUM(E17:E22)</f>
        <v>0</v>
      </c>
      <c r="F23" s="69">
        <f t="shared" ca="1" si="2"/>
        <v>0</v>
      </c>
      <c r="G23" s="69">
        <f t="shared" si="2"/>
        <v>0</v>
      </c>
    </row>
    <row r="24" spans="1:7" x14ac:dyDescent="0.2">
      <c r="B24" s="20" t="s">
        <v>31</v>
      </c>
      <c r="C24" s="21"/>
      <c r="D24" s="69">
        <f ca="1">+D8+D15+D23</f>
        <v>0</v>
      </c>
      <c r="E24" s="69">
        <f ca="1">+E8+E15+E23</f>
        <v>0</v>
      </c>
      <c r="F24" s="69">
        <f ca="1">+F8+F15+F23</f>
        <v>0</v>
      </c>
      <c r="G24" s="69">
        <f>+G8+G15+G23</f>
        <v>0</v>
      </c>
    </row>
    <row r="25" spans="1:7" x14ac:dyDescent="0.2">
      <c r="D25" s="71"/>
      <c r="E25" s="71"/>
      <c r="F25" s="71"/>
      <c r="G25" s="71"/>
    </row>
    <row r="26" spans="1:7" s="2" customFormat="1" x14ac:dyDescent="0.2">
      <c r="B26" s="22"/>
      <c r="C26" s="23"/>
      <c r="D26" s="72"/>
      <c r="E26" s="72"/>
      <c r="F26" s="72"/>
      <c r="G26" s="72"/>
    </row>
    <row r="27" spans="1:7" s="2" customFormat="1" x14ac:dyDescent="0.2">
      <c r="B27" s="18" t="s">
        <v>57</v>
      </c>
      <c r="C27" s="29"/>
      <c r="D27" s="68">
        <f ca="1">OFFSET('Period-Bal-Sheet'!C30,0,E$1)</f>
        <v>0</v>
      </c>
      <c r="E27" s="68">
        <f ca="1">OFFSET('Period-Bal-Sheet'!C30,0,F$2)</f>
        <v>0</v>
      </c>
      <c r="F27" s="68">
        <f ca="1">OFFSET('Forc-Bal-Sheet'!B30,0,E$1)</f>
        <v>0</v>
      </c>
      <c r="G27" s="68">
        <f>+'Period-Bal-Sheet'!C30</f>
        <v>0</v>
      </c>
    </row>
    <row r="28" spans="1:7" x14ac:dyDescent="0.2">
      <c r="B28" s="18" t="s">
        <v>58</v>
      </c>
      <c r="C28" s="29"/>
      <c r="D28" s="68">
        <f ca="1">OFFSET('Period-Bal-Sheet'!C31,0,E$1)</f>
        <v>0</v>
      </c>
      <c r="E28" s="68">
        <f ca="1">OFFSET('Period-Bal-Sheet'!C31,0,F$2)</f>
        <v>0</v>
      </c>
      <c r="F28" s="68">
        <f ca="1">OFFSET('Forc-Bal-Sheet'!B31,0,E$1)</f>
        <v>0</v>
      </c>
      <c r="G28" s="68">
        <f>+'Period-Bal-Sheet'!C31</f>
        <v>0</v>
      </c>
    </row>
    <row r="29" spans="1:7" x14ac:dyDescent="0.2">
      <c r="B29" s="18" t="s">
        <v>59</v>
      </c>
      <c r="C29" s="19"/>
      <c r="D29" s="68">
        <f ca="1">OFFSET('Period-Bal-Sheet'!C32,0,E$1)</f>
        <v>0</v>
      </c>
      <c r="E29" s="68">
        <f ca="1">OFFSET('Period-Bal-Sheet'!C32,0,F$2)</f>
        <v>0</v>
      </c>
      <c r="F29" s="68">
        <f ca="1">OFFSET('Forc-Bal-Sheet'!B32,0,E$1)</f>
        <v>0</v>
      </c>
      <c r="G29" s="68">
        <f>+'Period-Bal-Sheet'!C32</f>
        <v>0</v>
      </c>
    </row>
    <row r="30" spans="1:7" x14ac:dyDescent="0.2">
      <c r="B30" s="20" t="s">
        <v>60</v>
      </c>
      <c r="C30" s="21"/>
      <c r="D30" s="69">
        <f ca="1">SUM(D27:D29)</f>
        <v>0</v>
      </c>
      <c r="E30" s="69">
        <f ca="1">SUM(E27:E29)</f>
        <v>0</v>
      </c>
      <c r="F30" s="69">
        <f ca="1">SUM(F27:F29)</f>
        <v>0</v>
      </c>
      <c r="G30" s="69">
        <f>SUM(G27:G29)</f>
        <v>0</v>
      </c>
    </row>
    <row r="31" spans="1:7" x14ac:dyDescent="0.2">
      <c r="A31" s="2"/>
      <c r="B31" s="18"/>
      <c r="C31" s="29"/>
      <c r="D31" s="68"/>
      <c r="E31" s="68"/>
      <c r="F31" s="68"/>
      <c r="G31" s="68"/>
    </row>
    <row r="32" spans="1:7" x14ac:dyDescent="0.2">
      <c r="A32" s="2"/>
      <c r="B32" s="18" t="s">
        <v>212</v>
      </c>
      <c r="C32" s="29"/>
      <c r="D32" s="68">
        <f ca="1">OFFSET('Period-Bal-Sheet'!C39,0,E$1)</f>
        <v>0</v>
      </c>
      <c r="E32" s="68">
        <f ca="1">OFFSET('Period-Bal-Sheet'!C38,0,F$2)</f>
        <v>0</v>
      </c>
      <c r="F32" s="68">
        <f ca="1">OFFSET('Forc-Bal-Sheet'!B39,0,E$1)</f>
        <v>0</v>
      </c>
      <c r="G32" s="68">
        <f>'Period-Bal-Sheet'!C38</f>
        <v>0</v>
      </c>
    </row>
    <row r="33" spans="1:7" x14ac:dyDescent="0.2">
      <c r="A33" s="2"/>
      <c r="B33" s="18" t="s">
        <v>211</v>
      </c>
      <c r="C33" s="29"/>
      <c r="D33" s="68">
        <f ca="1">OFFSET('Period-Bal-Sheet'!C37,0,E$1)</f>
        <v>0</v>
      </c>
      <c r="E33" s="68">
        <f ca="1">OFFSET('Period-Bal-Sheet'!C37,0,F$2)</f>
        <v>0</v>
      </c>
      <c r="F33" s="68">
        <f ca="1">OFFSET('Forc-Bal-Sheet'!B37,0,E$1)+OFFSET('Forc-Bal-Sheet'!B38,0,E$1)</f>
        <v>0</v>
      </c>
      <c r="G33" s="68">
        <f>'Period-Bal-Sheet'!C37</f>
        <v>0</v>
      </c>
    </row>
    <row r="34" spans="1:7" x14ac:dyDescent="0.2">
      <c r="A34" s="2"/>
      <c r="B34" s="18" t="s">
        <v>106</v>
      </c>
      <c r="C34" s="29"/>
      <c r="D34" s="68">
        <f ca="1">OFFSET('Period-Bal-Sheet'!C36,0,E$1)</f>
        <v>0</v>
      </c>
      <c r="E34" s="68">
        <f ca="1">OFFSET('Period-Bal-Sheet'!C36,0,F$2)</f>
        <v>0</v>
      </c>
      <c r="F34" s="68">
        <f ca="1">OFFSET('Forc-Bal-Sheet'!B36,0,E$1)</f>
        <v>0</v>
      </c>
      <c r="G34" s="68">
        <f>'Period-Bal-Sheet'!C36</f>
        <v>0</v>
      </c>
    </row>
    <row r="35" spans="1:7" x14ac:dyDescent="0.2">
      <c r="A35" s="2"/>
      <c r="B35" s="18"/>
      <c r="C35" s="29"/>
      <c r="D35" s="68"/>
      <c r="E35" s="68"/>
      <c r="F35" s="68"/>
      <c r="G35" s="68"/>
    </row>
    <row r="36" spans="1:7" x14ac:dyDescent="0.2">
      <c r="B36" s="20" t="s">
        <v>93</v>
      </c>
      <c r="C36" s="21"/>
      <c r="D36" s="69">
        <f ca="1">+D32+D33+D34+D35</f>
        <v>0</v>
      </c>
      <c r="E36" s="69">
        <f ca="1">+E32+E33+E34+E35</f>
        <v>0</v>
      </c>
      <c r="F36" s="69">
        <f ca="1">+F32+F33+F34+F35</f>
        <v>0</v>
      </c>
      <c r="G36" s="69">
        <f>+G32+G33+G34</f>
        <v>0</v>
      </c>
    </row>
    <row r="37" spans="1:7" x14ac:dyDescent="0.2">
      <c r="B37" s="26"/>
      <c r="C37" s="25"/>
      <c r="D37" s="113"/>
      <c r="E37" s="113"/>
      <c r="F37" s="113"/>
      <c r="G37" s="113"/>
    </row>
    <row r="38" spans="1:7" x14ac:dyDescent="0.2">
      <c r="A38" s="2"/>
      <c r="B38" s="18" t="s">
        <v>210</v>
      </c>
      <c r="C38" s="29"/>
      <c r="D38" s="68">
        <f ca="1">OFFSET('Period-Bal-Sheet'!C42,0,E$1)</f>
        <v>98</v>
      </c>
      <c r="E38" s="68">
        <f ca="1">OFFSET('Period-Bal-Sheet'!C42,0,F$2)</f>
        <v>98</v>
      </c>
      <c r="F38" s="68">
        <f ca="1">OFFSET('Forc-Bal-Sheet'!B42,0,E$1)</f>
        <v>0</v>
      </c>
      <c r="G38" s="68">
        <f>'Period-Bal-Sheet'!C42</f>
        <v>98</v>
      </c>
    </row>
    <row r="39" spans="1:7" x14ac:dyDescent="0.2">
      <c r="A39" s="2"/>
      <c r="B39" s="18"/>
      <c r="C39" s="29"/>
      <c r="D39" s="68"/>
      <c r="E39" s="68"/>
      <c r="F39" s="68"/>
      <c r="G39" s="68"/>
    </row>
    <row r="40" spans="1:7" x14ac:dyDescent="0.2">
      <c r="B40" s="20" t="s">
        <v>31</v>
      </c>
      <c r="C40" s="21"/>
      <c r="D40" s="69">
        <f t="shared" ref="D40:E40" ca="1" si="3">+D32+D33+D34+D30+D35+D38</f>
        <v>98</v>
      </c>
      <c r="E40" s="69">
        <f t="shared" ca="1" si="3"/>
        <v>98</v>
      </c>
      <c r="F40" s="69">
        <f ca="1">+F32+F33+F34+F30+F35+F38</f>
        <v>0</v>
      </c>
      <c r="G40" s="69">
        <f>+G32+G33+G34+G30+G38</f>
        <v>98</v>
      </c>
    </row>
    <row r="41" spans="1:7" x14ac:dyDescent="0.2">
      <c r="D41" s="84">
        <f ca="1">IF(D24=D40,"OK",D24-D40)</f>
        <v>-98</v>
      </c>
      <c r="E41" s="84">
        <f ca="1">IF(E24=E40,"OK",E24-E40)</f>
        <v>-98</v>
      </c>
      <c r="F41" s="84" t="str">
        <f ca="1">IF(F24=F40,"OK",F24-F40)</f>
        <v>OK</v>
      </c>
      <c r="G41" s="84">
        <f>IF(G24=G40,"OK",G24-G40)</f>
        <v>-98</v>
      </c>
    </row>
    <row r="42" spans="1:7" x14ac:dyDescent="0.2">
      <c r="D42" s="67"/>
      <c r="E42" s="67"/>
      <c r="G42"/>
    </row>
    <row r="43" spans="1:7" x14ac:dyDescent="0.2">
      <c r="G43"/>
    </row>
    <row r="44" spans="1:7" x14ac:dyDescent="0.2">
      <c r="G44"/>
    </row>
    <row r="45" spans="1:7" x14ac:dyDescent="0.2">
      <c r="G45"/>
    </row>
    <row r="46" spans="1:7" x14ac:dyDescent="0.2">
      <c r="G46"/>
    </row>
    <row r="47" spans="1:7" x14ac:dyDescent="0.2">
      <c r="G47"/>
    </row>
    <row r="48" spans="1:7" x14ac:dyDescent="0.2">
      <c r="G48"/>
    </row>
    <row r="49" spans="7:7" x14ac:dyDescent="0.2">
      <c r="G49"/>
    </row>
    <row r="50" spans="7:7" x14ac:dyDescent="0.2">
      <c r="G50"/>
    </row>
    <row r="51" spans="7:7" x14ac:dyDescent="0.2">
      <c r="G51"/>
    </row>
    <row r="52" spans="7:7" x14ac:dyDescent="0.2">
      <c r="G52"/>
    </row>
    <row r="53" spans="7:7" x14ac:dyDescent="0.2">
      <c r="G53"/>
    </row>
  </sheetData>
  <sheetProtection sheet="1" objects="1" scenarios="1"/>
  <phoneticPr fontId="0" type="noConversion"/>
  <printOptions horizontalCentered="1"/>
  <pageMargins left="0.78740157480314965" right="0.39370078740157483" top="0.6" bottom="0.79" header="0.51181102362204722" footer="0.51181102362204722"/>
  <pageSetup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E32"/>
  <sheetViews>
    <sheetView showGridLines="0" workbookViewId="0">
      <selection activeCell="F1" sqref="F1"/>
    </sheetView>
  </sheetViews>
  <sheetFormatPr defaultColWidth="9.140625" defaultRowHeight="12.75" x14ac:dyDescent="0.2"/>
  <cols>
    <col min="1" max="1" width="3.5703125" customWidth="1"/>
    <col min="2" max="2" width="43.7109375" customWidth="1"/>
    <col min="3" max="3" width="14.85546875" style="1" customWidth="1"/>
    <col min="4" max="4" width="13.7109375" style="1" customWidth="1"/>
    <col min="5" max="5" width="14.42578125" customWidth="1"/>
  </cols>
  <sheetData>
    <row r="1" spans="2:5" ht="54.75" customHeight="1" x14ac:dyDescent="0.3">
      <c r="B1" s="31" t="str">
        <f ca="1">CONCATENATE("Ambic Ltd Cash Flow as at  ",TEXT(OFFSET('Period-P&amp;L'!B3,0,E1),"mmmm-yyyy"),"    Month ")</f>
        <v xml:space="preserve">Ambic Ltd Cash Flow as at  January-2024    Month </v>
      </c>
      <c r="E1" s="61">
        <f>+'Profit &amp; Loss'!M1</f>
        <v>1</v>
      </c>
    </row>
    <row r="2" spans="2:5" ht="34.5" customHeight="1" x14ac:dyDescent="0.2"/>
    <row r="3" spans="2:5" s="2" customFormat="1" x14ac:dyDescent="0.2">
      <c r="B3" s="22"/>
      <c r="C3" s="23"/>
      <c r="D3" s="58">
        <f ca="1">OFFSET('Period-P&amp;L'!B3,0,E1)</f>
        <v>45306</v>
      </c>
      <c r="E3" s="59" t="s">
        <v>50</v>
      </c>
    </row>
    <row r="4" spans="2:5" s="2" customFormat="1" x14ac:dyDescent="0.2">
      <c r="B4" s="24"/>
      <c r="C4" s="29"/>
      <c r="D4" s="30"/>
      <c r="E4" s="60"/>
    </row>
    <row r="5" spans="2:5" s="2" customFormat="1" x14ac:dyDescent="0.2">
      <c r="B5" s="18" t="s">
        <v>61</v>
      </c>
      <c r="C5" s="29"/>
      <c r="D5" s="73">
        <f ca="1">OFFSET('Period-Cash-Flow'!C4,0,E$1)</f>
        <v>0</v>
      </c>
      <c r="E5" s="73">
        <f ca="1">SUM('Period-Cash-Flow'!C4:OFFSET('Period-Cash-Flow'!C4,0,E$1))</f>
        <v>0</v>
      </c>
    </row>
    <row r="6" spans="2:5" s="8" customFormat="1" x14ac:dyDescent="0.2">
      <c r="B6" s="18" t="s">
        <v>62</v>
      </c>
      <c r="C6" s="19"/>
      <c r="D6" s="70">
        <f ca="1">OFFSET('Period-Cash-Flow'!C5,0,E$1)</f>
        <v>0</v>
      </c>
      <c r="E6" s="70">
        <f ca="1">SUM('Period-Cash-Flow'!C5:OFFSET('Period-Cash-Flow'!C5,0,E$1))</f>
        <v>0</v>
      </c>
    </row>
    <row r="7" spans="2:5" s="8" customFormat="1" x14ac:dyDescent="0.2">
      <c r="B7" s="20" t="s">
        <v>63</v>
      </c>
      <c r="C7" s="21"/>
      <c r="D7" s="74">
        <f ca="1">SUM(D5:D6)</f>
        <v>0</v>
      </c>
      <c r="E7" s="74">
        <f ca="1">+E5+E6</f>
        <v>0</v>
      </c>
    </row>
    <row r="8" spans="2:5" s="8" customFormat="1" x14ac:dyDescent="0.2">
      <c r="B8" s="12"/>
      <c r="C8" s="11"/>
      <c r="D8" s="70"/>
      <c r="E8" s="70"/>
    </row>
    <row r="9" spans="2:5" s="2" customFormat="1" x14ac:dyDescent="0.2">
      <c r="B9" s="18" t="s">
        <v>64</v>
      </c>
      <c r="C9" s="29"/>
      <c r="D9" s="73">
        <f ca="1">OFFSET('Period-Cash-Flow'!C9,0,E$1)</f>
        <v>0</v>
      </c>
      <c r="E9" s="73">
        <f ca="1">SUM('Period-Cash-Flow'!C9:OFFSET('Period-Cash-Flow'!C9,0,E$1))</f>
        <v>0</v>
      </c>
    </row>
    <row r="10" spans="2:5" s="2" customFormat="1" x14ac:dyDescent="0.2">
      <c r="B10" s="18" t="s">
        <v>65</v>
      </c>
      <c r="C10" s="29"/>
      <c r="D10" s="73">
        <f ca="1">OFFSET('Period-Cash-Flow'!C10,0,E$1)</f>
        <v>0</v>
      </c>
      <c r="E10" s="73">
        <f ca="1">SUM('Period-Cash-Flow'!C10:OFFSET('Period-Cash-Flow'!C10,0,E$1))</f>
        <v>0</v>
      </c>
    </row>
    <row r="11" spans="2:5" s="2" customFormat="1" x14ac:dyDescent="0.2">
      <c r="B11" s="18" t="s">
        <v>200</v>
      </c>
      <c r="C11" s="29"/>
      <c r="D11" s="73">
        <f ca="1">OFFSET('Period-Cash-Flow'!C11,0,E$1)</f>
        <v>0</v>
      </c>
      <c r="E11" s="73">
        <f ca="1">SUM('Period-Cash-Flow'!C11:OFFSET('Period-Cash-Flow'!C11,0,E$1))</f>
        <v>0</v>
      </c>
    </row>
    <row r="12" spans="2:5" s="2" customFormat="1" x14ac:dyDescent="0.2">
      <c r="B12" s="18" t="s">
        <v>66</v>
      </c>
      <c r="C12" s="29"/>
      <c r="D12" s="73">
        <f ca="1">OFFSET('Period-Cash-Flow'!C12,0,E$1)</f>
        <v>0</v>
      </c>
      <c r="E12" s="73">
        <f ca="1">SUM('Period-Cash-Flow'!C12:OFFSET('Period-Cash-Flow'!C12,0,E$1))</f>
        <v>0</v>
      </c>
    </row>
    <row r="13" spans="2:5" s="2" customFormat="1" x14ac:dyDescent="0.2">
      <c r="B13" s="18" t="s">
        <v>67</v>
      </c>
      <c r="C13" s="29"/>
      <c r="D13" s="73">
        <f ca="1">OFFSET('Period-Cash-Flow'!C13,0,E$1)</f>
        <v>0</v>
      </c>
      <c r="E13" s="73">
        <f ca="1">SUM('Period-Cash-Flow'!C13:OFFSET('Period-Cash-Flow'!C13,0,E$1))</f>
        <v>0</v>
      </c>
    </row>
    <row r="14" spans="2:5" s="2" customFormat="1" x14ac:dyDescent="0.2">
      <c r="B14" s="18" t="s">
        <v>55</v>
      </c>
      <c r="C14" s="29"/>
      <c r="D14" s="73">
        <f ca="1">OFFSET('Period-Cash-Flow'!C14,0,E$1)</f>
        <v>0</v>
      </c>
      <c r="E14" s="73">
        <f ca="1">SUM('Period-Cash-Flow'!C14:OFFSET('Period-Cash-Flow'!C14,0,E$1))</f>
        <v>0</v>
      </c>
    </row>
    <row r="15" spans="2:5" s="2" customFormat="1" x14ac:dyDescent="0.2">
      <c r="B15" s="18" t="s">
        <v>203</v>
      </c>
      <c r="C15" s="29"/>
      <c r="D15" s="73">
        <f ca="1">OFFSET('Period-Cash-Flow'!C15,0,E$1)</f>
        <v>0</v>
      </c>
      <c r="E15" s="73">
        <f ca="1">SUM('Period-Cash-Flow'!C15:OFFSET('Period-Cash-Flow'!C15,0,E$1))</f>
        <v>0</v>
      </c>
    </row>
    <row r="16" spans="2:5" s="8" customFormat="1" x14ac:dyDescent="0.2">
      <c r="B16" s="18" t="s">
        <v>68</v>
      </c>
      <c r="C16" s="19"/>
      <c r="D16" s="73">
        <f ca="1">OFFSET('Period-Cash-Flow'!C16,0,E$1)</f>
        <v>0</v>
      </c>
      <c r="E16" s="73">
        <f ca="1">SUM('Period-Cash-Flow'!C16:OFFSET('Period-Cash-Flow'!C16,0,E$1))</f>
        <v>0</v>
      </c>
    </row>
    <row r="17" spans="1:5" s="2" customFormat="1" x14ac:dyDescent="0.2">
      <c r="B17" s="18" t="s">
        <v>56</v>
      </c>
      <c r="C17" s="29"/>
      <c r="D17" s="73">
        <f ca="1">OFFSET('Period-Cash-Flow'!C17,0,E$1)</f>
        <v>0</v>
      </c>
      <c r="E17" s="73">
        <f ca="1">SUM('Period-Cash-Flow'!C17:OFFSET('Period-Cash-Flow'!C17,0,E$1))</f>
        <v>0</v>
      </c>
    </row>
    <row r="18" spans="1:5" s="8" customFormat="1" x14ac:dyDescent="0.2">
      <c r="B18" s="18"/>
      <c r="C18" s="19"/>
      <c r="D18" s="70"/>
      <c r="E18" s="70"/>
    </row>
    <row r="19" spans="1:5" s="8" customFormat="1" x14ac:dyDescent="0.2">
      <c r="B19" s="20" t="s">
        <v>46</v>
      </c>
      <c r="C19" s="21"/>
      <c r="D19" s="74">
        <f ca="1">SUM(D7:D18)</f>
        <v>0</v>
      </c>
      <c r="E19" s="74">
        <f ca="1">SUM(E7:E18)</f>
        <v>0</v>
      </c>
    </row>
    <row r="20" spans="1:5" s="8" customFormat="1" x14ac:dyDescent="0.2">
      <c r="B20" s="12"/>
      <c r="C20" s="11"/>
      <c r="D20" s="70"/>
      <c r="E20" s="70"/>
    </row>
    <row r="21" spans="1:5" x14ac:dyDescent="0.2">
      <c r="A21" s="2"/>
      <c r="B21" s="18" t="s">
        <v>69</v>
      </c>
      <c r="C21" s="29"/>
      <c r="D21" s="70">
        <f ca="1">OFFSET('Period-Cash-Flow'!C21,0,E$1)</f>
        <v>0</v>
      </c>
      <c r="E21" s="70">
        <f ca="1">SUM('Period-Cash-Flow'!C21:OFFSET('Period-Cash-Flow'!C21,0,E$1))</f>
        <v>0</v>
      </c>
    </row>
    <row r="22" spans="1:5" x14ac:dyDescent="0.2">
      <c r="A22" s="2"/>
      <c r="B22" s="18" t="s">
        <v>97</v>
      </c>
      <c r="C22" s="29"/>
      <c r="D22" s="70">
        <f ca="1">OFFSET('Period-Cash-Flow'!C22,0,E$1)</f>
        <v>0</v>
      </c>
      <c r="E22" s="70">
        <f ca="1">SUM('Period-Cash-Flow'!C22:OFFSET('Period-Cash-Flow'!C22,0,E$1))</f>
        <v>0</v>
      </c>
    </row>
    <row r="23" spans="1:5" x14ac:dyDescent="0.2">
      <c r="A23" s="8"/>
      <c r="B23" s="18" t="s">
        <v>204</v>
      </c>
      <c r="C23" s="19"/>
      <c r="D23" s="70">
        <f ca="1">OFFSET('Period-Cash-Flow'!C23,0,E$1)</f>
        <v>0</v>
      </c>
      <c r="E23" s="70">
        <f ca="1">SUM('Period-Cash-Flow'!C23:OFFSET('Period-Cash-Flow'!C23,0,E$1))</f>
        <v>0</v>
      </c>
    </row>
    <row r="24" spans="1:5" x14ac:dyDescent="0.2">
      <c r="A24" s="8"/>
      <c r="B24" s="18" t="s">
        <v>120</v>
      </c>
      <c r="C24" s="19"/>
      <c r="D24" s="70">
        <f ca="1">OFFSET('Period-Cash-Flow'!C24,0,E$1)+OFFSET('Period-Cash-Flow'!C25,0,E$1)</f>
        <v>0</v>
      </c>
      <c r="E24" s="70">
        <f ca="1">SUM('Period-Cash-Flow'!C24:OFFSET('Period-Cash-Flow'!C25,0,E$1))</f>
        <v>0</v>
      </c>
    </row>
    <row r="25" spans="1:5" x14ac:dyDescent="0.2">
      <c r="A25" s="8"/>
      <c r="B25" s="18" t="s">
        <v>87</v>
      </c>
      <c r="C25" s="19"/>
      <c r="D25" s="70">
        <f ca="1">OFFSET('Period-Cash-Flow'!C26,0,E$1)</f>
        <v>0</v>
      </c>
      <c r="E25" s="70">
        <f ca="1">SUM('Period-Cash-Flow'!C26:OFFSET('Period-Cash-Flow'!C26,0,E$1))</f>
        <v>0</v>
      </c>
    </row>
    <row r="26" spans="1:5" x14ac:dyDescent="0.2">
      <c r="B26" s="18" t="s">
        <v>104</v>
      </c>
      <c r="C26" s="19"/>
      <c r="D26" s="70">
        <f ca="1">OFFSET('Period-Cash-Flow'!C27,0,E$1)</f>
        <v>0</v>
      </c>
      <c r="E26" s="70">
        <f ca="1">SUM('Period-Cash-Flow'!C27:OFFSET('Period-Cash-Flow'!C27,0,E$1))</f>
        <v>0</v>
      </c>
    </row>
    <row r="27" spans="1:5" x14ac:dyDescent="0.2">
      <c r="A27" s="8"/>
      <c r="B27" s="20" t="s">
        <v>70</v>
      </c>
      <c r="C27" s="21"/>
      <c r="D27" s="74">
        <f ca="1">SUM(D19:D26)</f>
        <v>0</v>
      </c>
      <c r="E27" s="74">
        <f ca="1">SUM(E19:E26)</f>
        <v>0</v>
      </c>
    </row>
    <row r="28" spans="1:5" x14ac:dyDescent="0.2">
      <c r="D28" s="75"/>
      <c r="E28" s="75"/>
    </row>
    <row r="29" spans="1:5" s="2" customFormat="1" x14ac:dyDescent="0.2">
      <c r="B29" s="22"/>
      <c r="C29" s="23"/>
      <c r="D29" s="76"/>
      <c r="E29" s="76"/>
    </row>
    <row r="30" spans="1:5" s="2" customFormat="1" x14ac:dyDescent="0.2">
      <c r="B30" s="18" t="s">
        <v>71</v>
      </c>
      <c r="C30" s="29"/>
      <c r="D30" s="73">
        <f ca="1">OFFSET('Period-Cash-Flow'!C30,0,E$1)</f>
        <v>0</v>
      </c>
      <c r="E30" s="73">
        <f>+'Period-Cash-Flow'!D30</f>
        <v>0</v>
      </c>
    </row>
    <row r="31" spans="1:5" x14ac:dyDescent="0.2">
      <c r="B31" s="18" t="s">
        <v>72</v>
      </c>
      <c r="C31" s="29"/>
      <c r="D31" s="70">
        <f ca="1">OFFSET('Period-Cash-Flow'!C31,0,E$1)</f>
        <v>0</v>
      </c>
      <c r="E31" s="70">
        <f ca="1">+D31</f>
        <v>0</v>
      </c>
    </row>
    <row r="32" spans="1:5" x14ac:dyDescent="0.2">
      <c r="B32" s="20" t="s">
        <v>70</v>
      </c>
      <c r="C32" s="21"/>
      <c r="D32" s="74">
        <f ca="1">+D31-D30</f>
        <v>0</v>
      </c>
      <c r="E32" s="74">
        <f ca="1">+E31-E30</f>
        <v>0</v>
      </c>
    </row>
  </sheetData>
  <sheetProtection sheet="1" objects="1" scenarios="1"/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A1:K28"/>
  <sheetViews>
    <sheetView showGridLines="0" workbookViewId="0">
      <selection activeCell="J12" sqref="J12"/>
    </sheetView>
  </sheetViews>
  <sheetFormatPr defaultRowHeight="12.75" x14ac:dyDescent="0.2"/>
  <cols>
    <col min="1" max="1" width="11.85546875" customWidth="1"/>
    <col min="2" max="3" width="11.7109375" customWidth="1"/>
    <col min="4" max="4" width="15" customWidth="1"/>
    <col min="5" max="5" width="11.7109375" customWidth="1"/>
    <col min="6" max="6" width="12.7109375" customWidth="1"/>
    <col min="7" max="7" width="10.7109375" customWidth="1"/>
    <col min="8" max="9" width="11.5703125" customWidth="1"/>
    <col min="10" max="10" width="11.7109375" customWidth="1"/>
    <col min="11" max="11" width="11.140625" style="43" customWidth="1"/>
  </cols>
  <sheetData>
    <row r="1" spans="1:11" ht="18.75" x14ac:dyDescent="0.3">
      <c r="A1" s="31" t="s">
        <v>91</v>
      </c>
      <c r="B1" s="1"/>
      <c r="C1" s="1"/>
      <c r="G1" s="28"/>
      <c r="H1" s="27"/>
    </row>
    <row r="2" spans="1:11" ht="18.75" x14ac:dyDescent="0.3">
      <c r="A2" s="31"/>
      <c r="B2" s="1"/>
      <c r="C2" s="1"/>
      <c r="G2" s="28"/>
      <c r="H2" s="27"/>
    </row>
    <row r="3" spans="1:11" x14ac:dyDescent="0.2">
      <c r="A3" s="35" t="s">
        <v>84</v>
      </c>
      <c r="B3" s="38" t="s">
        <v>74</v>
      </c>
      <c r="C3" s="38" t="s">
        <v>75</v>
      </c>
      <c r="D3" s="38" t="s">
        <v>76</v>
      </c>
      <c r="E3" s="38" t="s">
        <v>78</v>
      </c>
      <c r="F3" s="37" t="s">
        <v>76</v>
      </c>
      <c r="G3" s="38" t="s">
        <v>25</v>
      </c>
      <c r="H3" s="38" t="s">
        <v>28</v>
      </c>
      <c r="I3" s="37" t="s">
        <v>80</v>
      </c>
      <c r="J3" s="38" t="s">
        <v>82</v>
      </c>
      <c r="K3" s="44" t="s">
        <v>90</v>
      </c>
    </row>
    <row r="4" spans="1:11" x14ac:dyDescent="0.2">
      <c r="A4" s="36" t="s">
        <v>83</v>
      </c>
      <c r="B4" s="39"/>
      <c r="C4" s="39"/>
      <c r="D4" s="40" t="s">
        <v>77</v>
      </c>
      <c r="E4" s="40" t="s">
        <v>77</v>
      </c>
      <c r="F4" s="39" t="s">
        <v>79</v>
      </c>
      <c r="G4" s="39"/>
      <c r="H4" s="39"/>
      <c r="I4" s="40" t="s">
        <v>81</v>
      </c>
      <c r="J4" s="40" t="s">
        <v>81</v>
      </c>
      <c r="K4" s="45"/>
    </row>
    <row r="5" spans="1:11" x14ac:dyDescent="0.2">
      <c r="A5" s="42">
        <v>42931</v>
      </c>
      <c r="B5" s="33">
        <f>ROUND(+'LY-P&amp;L'!C6,2)</f>
        <v>0</v>
      </c>
      <c r="C5" s="33">
        <f>ROUND(+'LY-P&amp;L'!C15,2)</f>
        <v>0</v>
      </c>
      <c r="D5" s="33">
        <f>ROUND(+'LY-P&amp;L'!$C35,2)</f>
        <v>0</v>
      </c>
      <c r="E5" s="33">
        <f>ROUND(+'LY-P&amp;L'!$C37,2)</f>
        <v>0</v>
      </c>
      <c r="F5" s="33">
        <f>+'LY-BalSheet'!$D31</f>
        <v>0</v>
      </c>
      <c r="G5" s="33">
        <f>+'LY-BalSheet'!$D13</f>
        <v>0</v>
      </c>
      <c r="H5" s="33">
        <f>+'LY-BalSheet'!$D19</f>
        <v>0</v>
      </c>
      <c r="I5" s="47">
        <v>2934</v>
      </c>
      <c r="J5" s="47">
        <v>819</v>
      </c>
      <c r="K5" s="46">
        <v>0.84</v>
      </c>
    </row>
    <row r="6" spans="1:11" x14ac:dyDescent="0.2">
      <c r="A6" s="42">
        <f>A5+30</f>
        <v>42961</v>
      </c>
      <c r="B6" s="34">
        <f>ROUND(+'LY-P&amp;L'!D6,2)</f>
        <v>0</v>
      </c>
      <c r="C6" s="34">
        <f>ROUND(+'LY-P&amp;L'!D15,2)</f>
        <v>0</v>
      </c>
      <c r="D6" s="34">
        <f>ROUND(+'LY-P&amp;L'!$D35,2)</f>
        <v>0</v>
      </c>
      <c r="E6" s="34">
        <f>ROUND(+'LY-P&amp;L'!$D37,2)</f>
        <v>0</v>
      </c>
      <c r="F6" s="34">
        <f>+'LY-BalSheet'!$E31</f>
        <v>0</v>
      </c>
      <c r="G6" s="34">
        <f>+'LY-BalSheet'!$E13</f>
        <v>0</v>
      </c>
      <c r="H6" s="34">
        <f>+'LY-BalSheet'!$E19</f>
        <v>0</v>
      </c>
      <c r="I6" s="48">
        <v>3193</v>
      </c>
      <c r="J6" s="48">
        <v>499</v>
      </c>
      <c r="K6" s="46">
        <v>0.85</v>
      </c>
    </row>
    <row r="7" spans="1:11" x14ac:dyDescent="0.2">
      <c r="A7" s="42">
        <f t="shared" ref="A7:A16" si="0">A6+30</f>
        <v>42991</v>
      </c>
      <c r="B7" s="34">
        <f>ROUND(+'LY-P&amp;L'!E6,2)</f>
        <v>0</v>
      </c>
      <c r="C7" s="34">
        <f>ROUND(+'LY-P&amp;L'!E15,2)</f>
        <v>0</v>
      </c>
      <c r="D7" s="34">
        <f>ROUND(+'LY-P&amp;L'!$E35,2)</f>
        <v>0</v>
      </c>
      <c r="E7" s="34">
        <f>ROUND(+'LY-P&amp;L'!$E37,2)</f>
        <v>0</v>
      </c>
      <c r="F7" s="34">
        <f>+'LY-BalSheet'!$F31</f>
        <v>0</v>
      </c>
      <c r="G7" s="34">
        <f>+'LY-BalSheet'!$F13</f>
        <v>0</v>
      </c>
      <c r="H7" s="34">
        <f>+'LY-BalSheet'!$F19</f>
        <v>0</v>
      </c>
      <c r="I7" s="48">
        <v>3002</v>
      </c>
      <c r="J7" s="48">
        <v>621</v>
      </c>
      <c r="K7" s="46">
        <v>0.78</v>
      </c>
    </row>
    <row r="8" spans="1:11" x14ac:dyDescent="0.2">
      <c r="A8" s="42">
        <f t="shared" si="0"/>
        <v>43021</v>
      </c>
      <c r="B8" s="34">
        <f>ROUND(+'LY-P&amp;L'!F6,2)</f>
        <v>0</v>
      </c>
      <c r="C8" s="34">
        <f>ROUND(+'LY-P&amp;L'!F15,2)</f>
        <v>0</v>
      </c>
      <c r="D8" s="34">
        <f>ROUND(+'LY-P&amp;L'!$F35,2)</f>
        <v>0</v>
      </c>
      <c r="E8" s="34">
        <f>ROUND(+'LY-P&amp;L'!$F37,2)</f>
        <v>0</v>
      </c>
      <c r="F8" s="34">
        <f>+'LY-BalSheet'!$G31</f>
        <v>0</v>
      </c>
      <c r="G8" s="34">
        <f>+'LY-BalSheet'!$G13</f>
        <v>0</v>
      </c>
      <c r="H8" s="34">
        <f>+'LY-BalSheet'!$G19</f>
        <v>0</v>
      </c>
      <c r="I8" s="48">
        <v>2757</v>
      </c>
      <c r="J8" s="48">
        <v>741</v>
      </c>
      <c r="K8" s="46">
        <v>0.83</v>
      </c>
    </row>
    <row r="9" spans="1:11" x14ac:dyDescent="0.2">
      <c r="A9" s="42">
        <f t="shared" si="0"/>
        <v>43051</v>
      </c>
      <c r="B9" s="34">
        <f>ROUND(+'LY-P&amp;L'!G6,2)</f>
        <v>0</v>
      </c>
      <c r="C9" s="34">
        <f>ROUND(+'LY-P&amp;L'!G15,2)</f>
        <v>0</v>
      </c>
      <c r="D9" s="34">
        <f>ROUND(+'LY-P&amp;L'!$G35,2)</f>
        <v>0</v>
      </c>
      <c r="E9" s="34">
        <f>ROUND(+'LY-P&amp;L'!$G37,2)</f>
        <v>0</v>
      </c>
      <c r="F9" s="34">
        <f>+'LY-BalSheet'!$H31</f>
        <v>0</v>
      </c>
      <c r="G9" s="34">
        <f>+'LY-BalSheet'!$H13</f>
        <v>0</v>
      </c>
      <c r="H9" s="34">
        <f>+'LY-BalSheet'!$H19</f>
        <v>0</v>
      </c>
      <c r="I9" s="48">
        <v>2372</v>
      </c>
      <c r="J9" s="48">
        <v>768</v>
      </c>
      <c r="K9" s="46">
        <v>0.72</v>
      </c>
    </row>
    <row r="10" spans="1:11" x14ac:dyDescent="0.2">
      <c r="A10" s="42">
        <f t="shared" si="0"/>
        <v>43081</v>
      </c>
      <c r="B10" s="34">
        <f>ROUND(+'LY-P&amp;L'!H6,2)</f>
        <v>0</v>
      </c>
      <c r="C10" s="34">
        <f>ROUND(+'LY-P&amp;L'!H15,2)</f>
        <v>0</v>
      </c>
      <c r="D10" s="34">
        <f>ROUND(+'LY-P&amp;L'!$H35,2)</f>
        <v>0</v>
      </c>
      <c r="E10" s="34">
        <f>ROUND(+'LY-P&amp;L'!$H37,2)</f>
        <v>0</v>
      </c>
      <c r="F10" s="34">
        <f>+'LY-BalSheet'!$I31</f>
        <v>0</v>
      </c>
      <c r="G10" s="34">
        <f>+'LY-BalSheet'!$I13</f>
        <v>0</v>
      </c>
      <c r="H10" s="34">
        <f>+'LY-BalSheet'!$I19</f>
        <v>0</v>
      </c>
      <c r="I10" s="48">
        <v>1333</v>
      </c>
      <c r="J10" s="48">
        <v>415</v>
      </c>
      <c r="K10" s="46">
        <v>0.72</v>
      </c>
    </row>
    <row r="11" spans="1:11" x14ac:dyDescent="0.2">
      <c r="A11" s="42">
        <f t="shared" si="0"/>
        <v>43111</v>
      </c>
      <c r="B11" s="34">
        <f>ROUND(+'LY-P&amp;L'!I6,2)</f>
        <v>0</v>
      </c>
      <c r="C11" s="34">
        <f>ROUND(+'LY-P&amp;L'!I15,2)</f>
        <v>0</v>
      </c>
      <c r="D11" s="34">
        <f>ROUND(+'LY-P&amp;L'!$I35,2)</f>
        <v>0</v>
      </c>
      <c r="E11" s="34">
        <f>ROUND(+'LY-P&amp;L'!$I37,2)</f>
        <v>0</v>
      </c>
      <c r="F11" s="34">
        <f>+'LY-BalSheet'!$J31</f>
        <v>0</v>
      </c>
      <c r="G11" s="34">
        <f>+'LY-BalSheet'!$J13</f>
        <v>0</v>
      </c>
      <c r="H11" s="34">
        <f>+'LY-BalSheet'!$J19</f>
        <v>0</v>
      </c>
      <c r="I11" s="48">
        <v>1938</v>
      </c>
      <c r="J11" s="48">
        <v>670</v>
      </c>
      <c r="K11" s="46">
        <v>0.64</v>
      </c>
    </row>
    <row r="12" spans="1:11" x14ac:dyDescent="0.2">
      <c r="A12" s="42">
        <f t="shared" si="0"/>
        <v>43141</v>
      </c>
      <c r="B12" s="34">
        <f>ROUND(+'LY-P&amp;L'!J6,2)</f>
        <v>0</v>
      </c>
      <c r="C12" s="34">
        <f>ROUND(+'LY-P&amp;L'!J15,2)</f>
        <v>0</v>
      </c>
      <c r="D12" s="34">
        <f>ROUND(+'LY-P&amp;L'!$J35,2)</f>
        <v>0</v>
      </c>
      <c r="E12" s="34">
        <f>ROUND(+'LY-P&amp;L'!$J37,2)</f>
        <v>0</v>
      </c>
      <c r="F12" s="34">
        <f>+'LY-BalSheet'!$K31</f>
        <v>0</v>
      </c>
      <c r="G12" s="34">
        <f>+'LY-BalSheet'!$K13</f>
        <v>0</v>
      </c>
      <c r="H12" s="34">
        <f>+'LY-BalSheet'!$K19</f>
        <v>0</v>
      </c>
      <c r="I12" s="48">
        <v>1116</v>
      </c>
      <c r="J12" s="48">
        <v>962</v>
      </c>
      <c r="K12" s="46">
        <v>0.64</v>
      </c>
    </row>
    <row r="13" spans="1:11" x14ac:dyDescent="0.2">
      <c r="A13" s="42">
        <f t="shared" si="0"/>
        <v>43171</v>
      </c>
      <c r="B13" s="34">
        <f>ROUND(+'LY-P&amp;L'!K6,2)</f>
        <v>0</v>
      </c>
      <c r="C13" s="34">
        <f>ROUND(+'LY-P&amp;L'!K15,2)</f>
        <v>0</v>
      </c>
      <c r="D13" s="34">
        <f>ROUND(+'LY-P&amp;L'!$K35,2)</f>
        <v>0</v>
      </c>
      <c r="E13" s="34">
        <f>ROUND(+'LY-P&amp;L'!$K37,2)</f>
        <v>0</v>
      </c>
      <c r="F13" s="34">
        <f>+'LY-BalSheet'!$L31</f>
        <v>0</v>
      </c>
      <c r="G13" s="34">
        <f>+'LY-BalSheet'!$L13</f>
        <v>0</v>
      </c>
      <c r="H13" s="34">
        <f>+'LY-BalSheet'!$L19</f>
        <v>0</v>
      </c>
      <c r="I13" s="48">
        <v>1909</v>
      </c>
      <c r="J13" s="48">
        <v>735</v>
      </c>
      <c r="K13" s="46">
        <v>0.63</v>
      </c>
    </row>
    <row r="14" spans="1:11" x14ac:dyDescent="0.2">
      <c r="A14" s="42">
        <f t="shared" si="0"/>
        <v>43201</v>
      </c>
      <c r="B14" s="34">
        <f>ROUND(+'LY-P&amp;L'!L6,2)</f>
        <v>0</v>
      </c>
      <c r="C14" s="34">
        <f>ROUND(+'LY-P&amp;L'!L15,2)</f>
        <v>0</v>
      </c>
      <c r="D14" s="34">
        <f>ROUND(+'LY-P&amp;L'!$L35,2)</f>
        <v>0</v>
      </c>
      <c r="E14" s="34">
        <f>ROUND(+'LY-P&amp;L'!$L37,2)</f>
        <v>0</v>
      </c>
      <c r="F14" s="34">
        <f>+'LY-BalSheet'!$M31</f>
        <v>0</v>
      </c>
      <c r="G14" s="34">
        <f>+'LY-BalSheet'!$M13</f>
        <v>0</v>
      </c>
      <c r="H14" s="34">
        <f>+'LY-BalSheet'!$M19</f>
        <v>0</v>
      </c>
      <c r="I14" s="48">
        <v>2339</v>
      </c>
      <c r="J14" s="48">
        <v>568</v>
      </c>
      <c r="K14" s="46">
        <v>0.61</v>
      </c>
    </row>
    <row r="15" spans="1:11" x14ac:dyDescent="0.2">
      <c r="A15" s="42">
        <f t="shared" si="0"/>
        <v>43231</v>
      </c>
      <c r="B15" s="34">
        <f>ROUND(+'LY-P&amp;L'!M6,2)</f>
        <v>0</v>
      </c>
      <c r="C15" s="34">
        <f>ROUND(+'LY-P&amp;L'!M15,2)</f>
        <v>0</v>
      </c>
      <c r="D15" s="34">
        <f>ROUND(+'LY-P&amp;L'!$M35,2)</f>
        <v>0</v>
      </c>
      <c r="E15" s="34">
        <f>ROUND(+'LY-P&amp;L'!$M37,2)</f>
        <v>0</v>
      </c>
      <c r="F15" s="34">
        <f>+'LY-BalSheet'!$N31</f>
        <v>0</v>
      </c>
      <c r="G15" s="34">
        <f>+'LY-BalSheet'!$N13</f>
        <v>0</v>
      </c>
      <c r="H15" s="34">
        <f>+'LY-BalSheet'!$N19</f>
        <v>0</v>
      </c>
      <c r="I15" s="48">
        <v>1699</v>
      </c>
      <c r="J15" s="48">
        <v>781</v>
      </c>
      <c r="K15" s="46">
        <v>0.71</v>
      </c>
    </row>
    <row r="16" spans="1:11" x14ac:dyDescent="0.2">
      <c r="A16" s="42">
        <f t="shared" si="0"/>
        <v>43261</v>
      </c>
      <c r="B16" s="34">
        <f>ROUND(+'LY-P&amp;L'!N6,2)</f>
        <v>0</v>
      </c>
      <c r="C16" s="34">
        <f>ROUND(+'LY-P&amp;L'!N15,2)</f>
        <v>0</v>
      </c>
      <c r="D16" s="34">
        <f>ROUND(+'LY-P&amp;L'!$N35,2)</f>
        <v>0</v>
      </c>
      <c r="E16" s="34">
        <f>ROUND(+'LY-P&amp;L'!$N37,2)</f>
        <v>0</v>
      </c>
      <c r="F16" s="34">
        <f>+'LY-BalSheet'!$O31</f>
        <v>0</v>
      </c>
      <c r="G16" s="34">
        <f>+'LY-BalSheet'!$O13</f>
        <v>0</v>
      </c>
      <c r="H16" s="34">
        <f>+'LY-BalSheet'!$O19</f>
        <v>0</v>
      </c>
      <c r="I16" s="48">
        <v>1910</v>
      </c>
      <c r="J16" s="48">
        <v>709</v>
      </c>
      <c r="K16" s="46">
        <v>0.71</v>
      </c>
    </row>
    <row r="17" spans="1:11" x14ac:dyDescent="0.2">
      <c r="A17" s="89" t="e">
        <f>+#REF!</f>
        <v>#REF!</v>
      </c>
      <c r="B17" s="92" t="e">
        <f>+#REF!</f>
        <v>#REF!</v>
      </c>
      <c r="C17" s="90" t="e">
        <f>+#REF!</f>
        <v>#REF!</v>
      </c>
      <c r="D17" s="90" t="e">
        <f>+#REF!</f>
        <v>#REF!</v>
      </c>
      <c r="E17" s="90" t="e">
        <f>+#REF!</f>
        <v>#REF!</v>
      </c>
      <c r="F17" s="90" t="e">
        <f>+#REF!</f>
        <v>#REF!</v>
      </c>
      <c r="G17" s="90" t="e">
        <f>+#REF!</f>
        <v>#REF!</v>
      </c>
      <c r="H17" s="90" t="e">
        <f>+#REF!</f>
        <v>#REF!</v>
      </c>
      <c r="I17" s="90" t="e">
        <f>+#REF!</f>
        <v>#REF!</v>
      </c>
      <c r="J17" s="90" t="e">
        <f>+#REF!</f>
        <v>#REF!</v>
      </c>
      <c r="K17" s="91" t="e">
        <f>+#REF!</f>
        <v>#REF!</v>
      </c>
    </row>
    <row r="18" spans="1:11" x14ac:dyDescent="0.2">
      <c r="A18" s="62" t="e">
        <f>+#REF!</f>
        <v>#REF!</v>
      </c>
      <c r="B18" s="93" t="e">
        <f>+#REF!</f>
        <v>#REF!</v>
      </c>
      <c r="C18" s="63" t="e">
        <f>+#REF!</f>
        <v>#REF!</v>
      </c>
      <c r="D18" s="63" t="e">
        <f>+#REF!</f>
        <v>#REF!</v>
      </c>
      <c r="E18" s="63" t="e">
        <f>+#REF!</f>
        <v>#REF!</v>
      </c>
      <c r="F18" s="63" t="e">
        <f>+#REF!</f>
        <v>#REF!</v>
      </c>
      <c r="G18" s="63" t="e">
        <f>+#REF!</f>
        <v>#REF!</v>
      </c>
      <c r="H18" s="63" t="e">
        <f>+#REF!</f>
        <v>#REF!</v>
      </c>
      <c r="I18" s="63" t="e">
        <f>+#REF!</f>
        <v>#REF!</v>
      </c>
      <c r="J18" s="63" t="e">
        <f>+#REF!</f>
        <v>#REF!</v>
      </c>
      <c r="K18" s="64" t="e">
        <f>+#REF!</f>
        <v>#REF!</v>
      </c>
    </row>
    <row r="19" spans="1:11" x14ac:dyDescent="0.2">
      <c r="A19" s="62" t="e">
        <f>+#REF!</f>
        <v>#REF!</v>
      </c>
      <c r="B19" s="93" t="e">
        <f>+#REF!</f>
        <v>#REF!</v>
      </c>
      <c r="C19" s="63" t="e">
        <f>+#REF!</f>
        <v>#REF!</v>
      </c>
      <c r="D19" s="63" t="e">
        <f>+#REF!</f>
        <v>#REF!</v>
      </c>
      <c r="E19" s="63" t="e">
        <f>+#REF!</f>
        <v>#REF!</v>
      </c>
      <c r="F19" s="63" t="e">
        <f>+#REF!</f>
        <v>#REF!</v>
      </c>
      <c r="G19" s="63" t="e">
        <f>+#REF!</f>
        <v>#REF!</v>
      </c>
      <c r="H19" s="63" t="e">
        <f>+#REF!</f>
        <v>#REF!</v>
      </c>
      <c r="I19" s="63" t="e">
        <f>+#REF!</f>
        <v>#REF!</v>
      </c>
      <c r="J19" s="63" t="e">
        <f>+#REF!</f>
        <v>#REF!</v>
      </c>
      <c r="K19" s="64" t="e">
        <f>+#REF!</f>
        <v>#REF!</v>
      </c>
    </row>
    <row r="20" spans="1:11" x14ac:dyDescent="0.2">
      <c r="A20" s="62" t="e">
        <f>+#REF!</f>
        <v>#REF!</v>
      </c>
      <c r="B20" s="93" t="e">
        <f>+#REF!</f>
        <v>#REF!</v>
      </c>
      <c r="C20" s="63" t="e">
        <f>+#REF!</f>
        <v>#REF!</v>
      </c>
      <c r="D20" s="63" t="e">
        <f>+#REF!</f>
        <v>#REF!</v>
      </c>
      <c r="E20" s="63" t="e">
        <f>+#REF!</f>
        <v>#REF!</v>
      </c>
      <c r="F20" s="63" t="e">
        <f>+#REF!</f>
        <v>#REF!</v>
      </c>
      <c r="G20" s="63" t="e">
        <f>+#REF!</f>
        <v>#REF!</v>
      </c>
      <c r="H20" s="63" t="e">
        <f>+#REF!</f>
        <v>#REF!</v>
      </c>
      <c r="I20" s="63" t="e">
        <f>+#REF!</f>
        <v>#REF!</v>
      </c>
      <c r="J20" s="63" t="e">
        <f>+#REF!</f>
        <v>#REF!</v>
      </c>
      <c r="K20" s="64" t="e">
        <f>+#REF!</f>
        <v>#REF!</v>
      </c>
    </row>
    <row r="21" spans="1:11" x14ac:dyDescent="0.2">
      <c r="A21" s="62" t="e">
        <f>+#REF!</f>
        <v>#REF!</v>
      </c>
      <c r="B21" s="93" t="e">
        <f>+#REF!</f>
        <v>#REF!</v>
      </c>
      <c r="C21" s="63" t="e">
        <f>+#REF!</f>
        <v>#REF!</v>
      </c>
      <c r="D21" s="63" t="e">
        <f>+#REF!</f>
        <v>#REF!</v>
      </c>
      <c r="E21" s="63" t="e">
        <f>+#REF!</f>
        <v>#REF!</v>
      </c>
      <c r="F21" s="63" t="e">
        <f>+#REF!</f>
        <v>#REF!</v>
      </c>
      <c r="G21" s="63" t="e">
        <f>+#REF!</f>
        <v>#REF!</v>
      </c>
      <c r="H21" s="63" t="e">
        <f>+#REF!</f>
        <v>#REF!</v>
      </c>
      <c r="I21" s="63" t="e">
        <f>+#REF!</f>
        <v>#REF!</v>
      </c>
      <c r="J21" s="63" t="e">
        <f>+#REF!</f>
        <v>#REF!</v>
      </c>
      <c r="K21" s="64" t="e">
        <f>+#REF!</f>
        <v>#REF!</v>
      </c>
    </row>
    <row r="22" spans="1:11" x14ac:dyDescent="0.2">
      <c r="A22" s="62" t="e">
        <f>+#REF!</f>
        <v>#REF!</v>
      </c>
      <c r="B22" s="93" t="e">
        <f>+#REF!</f>
        <v>#REF!</v>
      </c>
      <c r="C22" s="63" t="e">
        <f>+#REF!</f>
        <v>#REF!</v>
      </c>
      <c r="D22" s="63" t="e">
        <f>+#REF!</f>
        <v>#REF!</v>
      </c>
      <c r="E22" s="63" t="e">
        <f>+#REF!</f>
        <v>#REF!</v>
      </c>
      <c r="F22" s="63" t="e">
        <f>+#REF!</f>
        <v>#REF!</v>
      </c>
      <c r="G22" s="63" t="e">
        <f>+#REF!</f>
        <v>#REF!</v>
      </c>
      <c r="H22" s="63" t="e">
        <f>+#REF!</f>
        <v>#REF!</v>
      </c>
      <c r="I22" s="63" t="e">
        <f>+#REF!</f>
        <v>#REF!</v>
      </c>
      <c r="J22" s="63" t="e">
        <f>+#REF!</f>
        <v>#REF!</v>
      </c>
      <c r="K22" s="64" t="e">
        <f>+#REF!</f>
        <v>#REF!</v>
      </c>
    </row>
    <row r="23" spans="1:11" x14ac:dyDescent="0.2">
      <c r="A23" s="62" t="e">
        <f>+#REF!</f>
        <v>#REF!</v>
      </c>
      <c r="B23" s="93" t="e">
        <f>+#REF!</f>
        <v>#REF!</v>
      </c>
      <c r="C23" s="63" t="e">
        <f>+#REF!</f>
        <v>#REF!</v>
      </c>
      <c r="D23" s="63" t="e">
        <f>+#REF!</f>
        <v>#REF!</v>
      </c>
      <c r="E23" s="63" t="e">
        <f>+#REF!</f>
        <v>#REF!</v>
      </c>
      <c r="F23" s="63" t="e">
        <f>+#REF!</f>
        <v>#REF!</v>
      </c>
      <c r="G23" s="63" t="e">
        <f>+#REF!</f>
        <v>#REF!</v>
      </c>
      <c r="H23" s="63" t="e">
        <f>+#REF!</f>
        <v>#REF!</v>
      </c>
      <c r="I23" s="63" t="e">
        <f>+#REF!</f>
        <v>#REF!</v>
      </c>
      <c r="J23" s="63" t="e">
        <f>+#REF!</f>
        <v>#REF!</v>
      </c>
      <c r="K23" s="64" t="e">
        <f>+#REF!</f>
        <v>#REF!</v>
      </c>
    </row>
    <row r="24" spans="1:11" x14ac:dyDescent="0.2">
      <c r="A24" s="62" t="e">
        <f>+#REF!</f>
        <v>#REF!</v>
      </c>
      <c r="B24" s="93" t="e">
        <f>+#REF!</f>
        <v>#REF!</v>
      </c>
      <c r="C24" s="63" t="e">
        <f>+#REF!</f>
        <v>#REF!</v>
      </c>
      <c r="D24" s="63" t="e">
        <f>+#REF!</f>
        <v>#REF!</v>
      </c>
      <c r="E24" s="63" t="e">
        <f>+#REF!</f>
        <v>#REF!</v>
      </c>
      <c r="F24" s="63" t="e">
        <f>+#REF!</f>
        <v>#REF!</v>
      </c>
      <c r="G24" s="63" t="e">
        <f>+#REF!</f>
        <v>#REF!</v>
      </c>
      <c r="H24" s="63" t="e">
        <f>+#REF!</f>
        <v>#REF!</v>
      </c>
      <c r="I24" s="63" t="e">
        <f>+#REF!</f>
        <v>#REF!</v>
      </c>
      <c r="J24" s="63" t="e">
        <f>+#REF!</f>
        <v>#REF!</v>
      </c>
      <c r="K24" s="64" t="e">
        <f>+#REF!</f>
        <v>#REF!</v>
      </c>
    </row>
    <row r="25" spans="1:11" x14ac:dyDescent="0.2">
      <c r="A25" s="62" t="e">
        <f>+#REF!</f>
        <v>#REF!</v>
      </c>
      <c r="B25" s="93" t="e">
        <f>+#REF!</f>
        <v>#REF!</v>
      </c>
      <c r="C25" s="63" t="e">
        <f>+#REF!</f>
        <v>#REF!</v>
      </c>
      <c r="D25" s="63" t="e">
        <f>+#REF!</f>
        <v>#REF!</v>
      </c>
      <c r="E25" s="63" t="e">
        <f>+#REF!</f>
        <v>#REF!</v>
      </c>
      <c r="F25" s="63" t="e">
        <f>+#REF!</f>
        <v>#REF!</v>
      </c>
      <c r="G25" s="63" t="e">
        <f>+#REF!</f>
        <v>#REF!</v>
      </c>
      <c r="H25" s="63" t="e">
        <f>+#REF!</f>
        <v>#REF!</v>
      </c>
      <c r="I25" s="63" t="e">
        <f>+#REF!</f>
        <v>#REF!</v>
      </c>
      <c r="J25" s="63" t="e">
        <f>+#REF!</f>
        <v>#REF!</v>
      </c>
      <c r="K25" s="64" t="e">
        <f>+#REF!</f>
        <v>#REF!</v>
      </c>
    </row>
    <row r="26" spans="1:11" x14ac:dyDescent="0.2">
      <c r="A26" s="62" t="e">
        <f>+#REF!</f>
        <v>#REF!</v>
      </c>
      <c r="B26" s="93" t="e">
        <f>+#REF!</f>
        <v>#REF!</v>
      </c>
      <c r="C26" s="63" t="e">
        <f>+#REF!</f>
        <v>#REF!</v>
      </c>
      <c r="D26" s="63" t="e">
        <f>+#REF!</f>
        <v>#REF!</v>
      </c>
      <c r="E26" s="63" t="e">
        <f>+#REF!</f>
        <v>#REF!</v>
      </c>
      <c r="F26" s="63" t="e">
        <f>+#REF!</f>
        <v>#REF!</v>
      </c>
      <c r="G26" s="63" t="e">
        <f>+#REF!</f>
        <v>#REF!</v>
      </c>
      <c r="H26" s="63" t="e">
        <f>+#REF!</f>
        <v>#REF!</v>
      </c>
      <c r="I26" s="63" t="e">
        <f>+#REF!</f>
        <v>#REF!</v>
      </c>
      <c r="J26" s="63" t="e">
        <f>+#REF!</f>
        <v>#REF!</v>
      </c>
      <c r="K26" s="64" t="e">
        <f>+#REF!</f>
        <v>#REF!</v>
      </c>
    </row>
    <row r="27" spans="1:11" x14ac:dyDescent="0.2">
      <c r="A27" s="62" t="e">
        <f>+#REF!</f>
        <v>#REF!</v>
      </c>
      <c r="B27" s="93" t="e">
        <f>+#REF!</f>
        <v>#REF!</v>
      </c>
      <c r="C27" s="63" t="e">
        <f>+#REF!</f>
        <v>#REF!</v>
      </c>
      <c r="D27" s="63" t="e">
        <f>+#REF!</f>
        <v>#REF!</v>
      </c>
      <c r="E27" s="63" t="e">
        <f>+#REF!</f>
        <v>#REF!</v>
      </c>
      <c r="F27" s="63" t="e">
        <f>+#REF!</f>
        <v>#REF!</v>
      </c>
      <c r="G27" s="63" t="e">
        <f>+#REF!</f>
        <v>#REF!</v>
      </c>
      <c r="H27" s="63" t="e">
        <f>+#REF!</f>
        <v>#REF!</v>
      </c>
      <c r="I27" s="63" t="e">
        <f>+#REF!</f>
        <v>#REF!</v>
      </c>
      <c r="J27" s="63" t="e">
        <f>+#REF!</f>
        <v>#REF!</v>
      </c>
      <c r="K27" s="64" t="e">
        <f>+#REF!</f>
        <v>#REF!</v>
      </c>
    </row>
    <row r="28" spans="1:11" x14ac:dyDescent="0.2">
      <c r="A28" s="65" t="e">
        <f>+#REF!</f>
        <v>#REF!</v>
      </c>
      <c r="B28" s="94" t="e">
        <f>+#REF!</f>
        <v>#REF!</v>
      </c>
      <c r="C28" s="66" t="e">
        <f>+#REF!</f>
        <v>#REF!</v>
      </c>
      <c r="D28" s="66" t="e">
        <f>+#REF!</f>
        <v>#REF!</v>
      </c>
      <c r="E28" s="66" t="e">
        <f>+#REF!</f>
        <v>#REF!</v>
      </c>
      <c r="F28" s="66" t="e">
        <f>+#REF!</f>
        <v>#REF!</v>
      </c>
      <c r="G28" s="66" t="e">
        <f>+#REF!</f>
        <v>#REF!</v>
      </c>
      <c r="H28" s="66" t="e">
        <f>+#REF!</f>
        <v>#REF!</v>
      </c>
      <c r="I28" s="66" t="e">
        <f>+#REF!</f>
        <v>#REF!</v>
      </c>
      <c r="J28" s="66" t="e">
        <f>+#REF!</f>
        <v>#REF!</v>
      </c>
      <c r="K28" s="83" t="e">
        <f>+#REF!</f>
        <v>#REF!</v>
      </c>
    </row>
  </sheetData>
  <phoneticPr fontId="0" type="noConversion"/>
  <pageMargins left="0.45" right="0.49" top="0.55000000000000004" bottom="0.46" header="0.41" footer="0.4"/>
  <pageSetup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A3:C222"/>
  <sheetViews>
    <sheetView showGridLines="0" topLeftCell="A218" workbookViewId="0">
      <selection activeCell="C225" sqref="C225"/>
    </sheetView>
  </sheetViews>
  <sheetFormatPr defaultColWidth="9.140625" defaultRowHeight="15" x14ac:dyDescent="0.2"/>
  <cols>
    <col min="1" max="1" width="17" style="54" customWidth="1"/>
    <col min="2" max="2" width="12.42578125" style="54" bestFit="1" customWidth="1"/>
    <col min="3" max="3" width="17" style="54" customWidth="1"/>
    <col min="4" max="16384" width="9.140625" style="32"/>
  </cols>
  <sheetData>
    <row r="3" spans="1:3" ht="20.25" x14ac:dyDescent="0.3">
      <c r="A3" s="53" t="s">
        <v>73</v>
      </c>
      <c r="C3" s="53"/>
    </row>
    <row r="6" spans="1:3" ht="20.25" x14ac:dyDescent="0.3">
      <c r="B6" s="53"/>
      <c r="C6" s="53"/>
    </row>
    <row r="7" spans="1:3" ht="18" x14ac:dyDescent="0.25">
      <c r="A7" s="55">
        <v>37073</v>
      </c>
      <c r="C7" s="50"/>
    </row>
    <row r="8" spans="1:3" ht="18" x14ac:dyDescent="0.25">
      <c r="A8" s="55">
        <v>37104</v>
      </c>
      <c r="C8" s="50"/>
    </row>
    <row r="9" spans="1:3" ht="18" x14ac:dyDescent="0.25">
      <c r="A9" s="55">
        <v>37135</v>
      </c>
      <c r="C9" s="50">
        <v>72078</v>
      </c>
    </row>
    <row r="10" spans="1:3" ht="18" x14ac:dyDescent="0.25">
      <c r="A10" s="55">
        <v>37165</v>
      </c>
      <c r="C10" s="50">
        <v>46380</v>
      </c>
    </row>
    <row r="11" spans="1:3" ht="18" x14ac:dyDescent="0.25">
      <c r="A11" s="55">
        <v>37196</v>
      </c>
      <c r="C11" s="50">
        <v>69289</v>
      </c>
    </row>
    <row r="12" spans="1:3" ht="18" x14ac:dyDescent="0.25">
      <c r="A12" s="55">
        <v>37226</v>
      </c>
      <c r="C12" s="50">
        <v>40819</v>
      </c>
    </row>
    <row r="13" spans="1:3" ht="18" x14ac:dyDescent="0.25">
      <c r="A13" s="55">
        <v>37257</v>
      </c>
      <c r="C13" s="49">
        <v>34423</v>
      </c>
    </row>
    <row r="14" spans="1:3" ht="18" x14ac:dyDescent="0.25">
      <c r="A14" s="55">
        <v>37288</v>
      </c>
      <c r="C14" s="49">
        <v>41137</v>
      </c>
    </row>
    <row r="15" spans="1:3" ht="18" x14ac:dyDescent="0.25">
      <c r="A15" s="55">
        <v>37316</v>
      </c>
      <c r="C15" s="49">
        <v>100633</v>
      </c>
    </row>
    <row r="16" spans="1:3" ht="18" x14ac:dyDescent="0.25">
      <c r="A16" s="55">
        <v>37347</v>
      </c>
      <c r="C16" s="49">
        <v>26231</v>
      </c>
    </row>
    <row r="17" spans="1:3" ht="18" x14ac:dyDescent="0.25">
      <c r="A17" s="55">
        <v>37377</v>
      </c>
      <c r="C17" s="49">
        <v>45586</v>
      </c>
    </row>
    <row r="18" spans="1:3" ht="18" x14ac:dyDescent="0.25">
      <c r="A18" s="55">
        <v>37408</v>
      </c>
      <c r="C18" s="49">
        <v>23036</v>
      </c>
    </row>
    <row r="19" spans="1:3" ht="18" x14ac:dyDescent="0.25">
      <c r="A19" s="55">
        <v>37438</v>
      </c>
      <c r="B19" s="56"/>
      <c r="C19" s="49">
        <v>79179</v>
      </c>
    </row>
    <row r="20" spans="1:3" ht="18" x14ac:dyDescent="0.25">
      <c r="A20" s="55">
        <v>37469</v>
      </c>
      <c r="B20" s="57">
        <f t="shared" ref="B20:B51" si="0">SUM(C9:C20)</f>
        <v>639463</v>
      </c>
      <c r="C20" s="49">
        <v>60672</v>
      </c>
    </row>
    <row r="21" spans="1:3" ht="18" x14ac:dyDescent="0.25">
      <c r="A21" s="55">
        <v>37500</v>
      </c>
      <c r="B21" s="57">
        <f t="shared" si="0"/>
        <v>642154</v>
      </c>
      <c r="C21" s="49">
        <v>74769</v>
      </c>
    </row>
    <row r="22" spans="1:3" ht="18" x14ac:dyDescent="0.25">
      <c r="A22" s="55">
        <v>37530</v>
      </c>
      <c r="B22" s="57">
        <f t="shared" si="0"/>
        <v>697607</v>
      </c>
      <c r="C22" s="49">
        <v>101833</v>
      </c>
    </row>
    <row r="23" spans="1:3" ht="18" x14ac:dyDescent="0.25">
      <c r="A23" s="55">
        <v>37561</v>
      </c>
      <c r="B23" s="57">
        <f t="shared" si="0"/>
        <v>667042</v>
      </c>
      <c r="C23" s="49">
        <v>38724</v>
      </c>
    </row>
    <row r="24" spans="1:3" ht="18" x14ac:dyDescent="0.25">
      <c r="A24" s="55">
        <v>37591</v>
      </c>
      <c r="B24" s="57">
        <f t="shared" si="0"/>
        <v>661311</v>
      </c>
      <c r="C24" s="49">
        <v>35088</v>
      </c>
    </row>
    <row r="25" spans="1:3" ht="18" x14ac:dyDescent="0.25">
      <c r="A25" s="55">
        <v>37622</v>
      </c>
      <c r="B25" s="57">
        <f t="shared" si="0"/>
        <v>690246</v>
      </c>
      <c r="C25" s="50">
        <v>63358</v>
      </c>
    </row>
    <row r="26" spans="1:3" ht="18" x14ac:dyDescent="0.25">
      <c r="A26" s="55">
        <v>37653</v>
      </c>
      <c r="B26" s="57">
        <f t="shared" si="0"/>
        <v>693004</v>
      </c>
      <c r="C26" s="50">
        <v>43895</v>
      </c>
    </row>
    <row r="27" spans="1:3" ht="18" x14ac:dyDescent="0.25">
      <c r="A27" s="55">
        <v>37681</v>
      </c>
      <c r="B27" s="57">
        <f t="shared" si="0"/>
        <v>612628</v>
      </c>
      <c r="C27" s="50">
        <v>20257</v>
      </c>
    </row>
    <row r="28" spans="1:3" ht="18" x14ac:dyDescent="0.25">
      <c r="A28" s="55">
        <v>37712</v>
      </c>
      <c r="B28" s="57">
        <f t="shared" si="0"/>
        <v>647196</v>
      </c>
      <c r="C28" s="50">
        <v>60799</v>
      </c>
    </row>
    <row r="29" spans="1:3" ht="18" x14ac:dyDescent="0.25">
      <c r="A29" s="55">
        <v>37742</v>
      </c>
      <c r="B29" s="57">
        <f t="shared" si="0"/>
        <v>682190</v>
      </c>
      <c r="C29" s="50">
        <v>80580</v>
      </c>
    </row>
    <row r="30" spans="1:3" ht="18" x14ac:dyDescent="0.25">
      <c r="A30" s="55">
        <v>37773</v>
      </c>
      <c r="B30" s="57">
        <f t="shared" si="0"/>
        <v>722299</v>
      </c>
      <c r="C30" s="50">
        <v>63145</v>
      </c>
    </row>
    <row r="31" spans="1:3" ht="18" x14ac:dyDescent="0.25">
      <c r="A31" s="55">
        <v>37803</v>
      </c>
      <c r="B31" s="57">
        <f t="shared" si="0"/>
        <v>777347</v>
      </c>
      <c r="C31" s="50">
        <v>134227</v>
      </c>
    </row>
    <row r="32" spans="1:3" ht="18" x14ac:dyDescent="0.25">
      <c r="A32" s="55">
        <v>37834</v>
      </c>
      <c r="B32" s="57">
        <f t="shared" si="0"/>
        <v>825665</v>
      </c>
      <c r="C32" s="50">
        <v>108990</v>
      </c>
    </row>
    <row r="33" spans="1:3" ht="18" x14ac:dyDescent="0.25">
      <c r="A33" s="55">
        <v>37865</v>
      </c>
      <c r="B33" s="57">
        <f t="shared" si="0"/>
        <v>843566</v>
      </c>
      <c r="C33" s="50">
        <v>92670</v>
      </c>
    </row>
    <row r="34" spans="1:3" ht="18" x14ac:dyDescent="0.25">
      <c r="A34" s="55">
        <v>37895</v>
      </c>
      <c r="B34" s="57">
        <f t="shared" si="0"/>
        <v>802577</v>
      </c>
      <c r="C34" s="50">
        <v>60844</v>
      </c>
    </row>
    <row r="35" spans="1:3" ht="18" x14ac:dyDescent="0.25">
      <c r="A35" s="55">
        <v>37926</v>
      </c>
      <c r="B35" s="57">
        <f t="shared" si="0"/>
        <v>830915</v>
      </c>
      <c r="C35" s="50">
        <v>67062</v>
      </c>
    </row>
    <row r="36" spans="1:3" ht="18" x14ac:dyDescent="0.25">
      <c r="A36" s="55">
        <v>37956</v>
      </c>
      <c r="B36" s="57">
        <f t="shared" si="0"/>
        <v>846057</v>
      </c>
      <c r="C36" s="50">
        <v>50230</v>
      </c>
    </row>
    <row r="37" spans="1:3" ht="18" x14ac:dyDescent="0.25">
      <c r="A37" s="55">
        <v>37987</v>
      </c>
      <c r="B37" s="57">
        <f t="shared" si="0"/>
        <v>856099</v>
      </c>
      <c r="C37" s="49">
        <v>73400</v>
      </c>
    </row>
    <row r="38" spans="1:3" ht="18" x14ac:dyDescent="0.25">
      <c r="A38" s="55">
        <v>38018</v>
      </c>
      <c r="B38" s="57">
        <f t="shared" si="0"/>
        <v>858194</v>
      </c>
      <c r="C38" s="49">
        <v>45990</v>
      </c>
    </row>
    <row r="39" spans="1:3" ht="18" x14ac:dyDescent="0.25">
      <c r="A39" s="55">
        <v>38047</v>
      </c>
      <c r="B39" s="57">
        <f t="shared" si="0"/>
        <v>934482</v>
      </c>
      <c r="C39" s="49">
        <v>96545</v>
      </c>
    </row>
    <row r="40" spans="1:3" ht="18" x14ac:dyDescent="0.25">
      <c r="A40" s="55">
        <v>38078</v>
      </c>
      <c r="B40" s="57">
        <f t="shared" si="0"/>
        <v>919160</v>
      </c>
      <c r="C40" s="49">
        <v>45477</v>
      </c>
    </row>
    <row r="41" spans="1:3" ht="18" x14ac:dyDescent="0.25">
      <c r="A41" s="55">
        <v>38108</v>
      </c>
      <c r="B41" s="57">
        <f t="shared" si="0"/>
        <v>907631</v>
      </c>
      <c r="C41" s="49">
        <v>69051</v>
      </c>
    </row>
    <row r="42" spans="1:3" ht="18" x14ac:dyDescent="0.25">
      <c r="A42" s="55">
        <v>38139</v>
      </c>
      <c r="B42" s="57">
        <f t="shared" si="0"/>
        <v>904461</v>
      </c>
      <c r="C42" s="49">
        <v>59975</v>
      </c>
    </row>
    <row r="43" spans="1:3" ht="18" x14ac:dyDescent="0.25">
      <c r="A43" s="55">
        <v>38169</v>
      </c>
      <c r="B43" s="57">
        <f t="shared" si="0"/>
        <v>863390</v>
      </c>
      <c r="C43" s="49">
        <v>93156</v>
      </c>
    </row>
    <row r="44" spans="1:3" ht="18" x14ac:dyDescent="0.25">
      <c r="A44" s="55">
        <v>38200</v>
      </c>
      <c r="B44" s="57">
        <f t="shared" si="0"/>
        <v>856549</v>
      </c>
      <c r="C44" s="49">
        <v>102149</v>
      </c>
    </row>
    <row r="45" spans="1:3" ht="18" x14ac:dyDescent="0.25">
      <c r="A45" s="55">
        <v>38231</v>
      </c>
      <c r="B45" s="57">
        <f t="shared" si="0"/>
        <v>913088</v>
      </c>
      <c r="C45" s="49">
        <v>149209</v>
      </c>
    </row>
    <row r="46" spans="1:3" ht="18" x14ac:dyDescent="0.25">
      <c r="A46" s="55">
        <v>38261</v>
      </c>
      <c r="B46" s="57">
        <f t="shared" si="0"/>
        <v>958840</v>
      </c>
      <c r="C46" s="49">
        <v>106596</v>
      </c>
    </row>
    <row r="47" spans="1:3" ht="18" x14ac:dyDescent="0.25">
      <c r="A47" s="55">
        <v>38292</v>
      </c>
      <c r="B47" s="57">
        <f t="shared" si="0"/>
        <v>1000109</v>
      </c>
      <c r="C47" s="49">
        <v>108331</v>
      </c>
    </row>
    <row r="48" spans="1:3" ht="18" x14ac:dyDescent="0.25">
      <c r="A48" s="55">
        <v>38322</v>
      </c>
      <c r="B48" s="57">
        <f t="shared" si="0"/>
        <v>1024632</v>
      </c>
      <c r="C48" s="49">
        <v>74753</v>
      </c>
    </row>
    <row r="49" spans="1:3" ht="18" x14ac:dyDescent="0.25">
      <c r="A49" s="55">
        <v>38353</v>
      </c>
      <c r="B49" s="57">
        <f t="shared" si="0"/>
        <v>1015864</v>
      </c>
      <c r="C49" s="50">
        <v>64632</v>
      </c>
    </row>
    <row r="50" spans="1:3" ht="18" x14ac:dyDescent="0.25">
      <c r="A50" s="55">
        <v>38384</v>
      </c>
      <c r="B50" s="57">
        <f t="shared" si="0"/>
        <v>1045410</v>
      </c>
      <c r="C50" s="50">
        <v>75536</v>
      </c>
    </row>
    <row r="51" spans="1:3" ht="18" x14ac:dyDescent="0.25">
      <c r="A51" s="55">
        <v>38412</v>
      </c>
      <c r="B51" s="57">
        <f t="shared" si="0"/>
        <v>1006613</v>
      </c>
      <c r="C51" s="50">
        <v>57748</v>
      </c>
    </row>
    <row r="52" spans="1:3" ht="18" x14ac:dyDescent="0.25">
      <c r="A52" s="55">
        <v>38443</v>
      </c>
      <c r="B52" s="57">
        <f t="shared" ref="B52:B83" si="1">SUM(C41:C52)</f>
        <v>1010747</v>
      </c>
      <c r="C52" s="50">
        <v>49611</v>
      </c>
    </row>
    <row r="53" spans="1:3" ht="18" x14ac:dyDescent="0.25">
      <c r="A53" s="55">
        <v>38473</v>
      </c>
      <c r="B53" s="57">
        <f t="shared" si="1"/>
        <v>1068708</v>
      </c>
      <c r="C53" s="50">
        <v>127012</v>
      </c>
    </row>
    <row r="54" spans="1:3" ht="18" x14ac:dyDescent="0.25">
      <c r="A54" s="55">
        <v>38504</v>
      </c>
      <c r="B54" s="57">
        <f t="shared" si="1"/>
        <v>1084116</v>
      </c>
      <c r="C54" s="50">
        <v>75383</v>
      </c>
    </row>
    <row r="55" spans="1:3" ht="18" x14ac:dyDescent="0.25">
      <c r="A55" s="55">
        <v>38534</v>
      </c>
      <c r="B55" s="57">
        <f t="shared" si="1"/>
        <v>1033161</v>
      </c>
      <c r="C55" s="50">
        <v>42201</v>
      </c>
    </row>
    <row r="56" spans="1:3" ht="18" x14ac:dyDescent="0.25">
      <c r="A56" s="55">
        <v>38565</v>
      </c>
      <c r="B56" s="57">
        <f t="shared" si="1"/>
        <v>1063672</v>
      </c>
      <c r="C56" s="50">
        <v>132660</v>
      </c>
    </row>
    <row r="57" spans="1:3" ht="18" x14ac:dyDescent="0.25">
      <c r="A57" s="55">
        <v>38596</v>
      </c>
      <c r="B57" s="57">
        <f t="shared" si="1"/>
        <v>1092882</v>
      </c>
      <c r="C57" s="50">
        <v>178419</v>
      </c>
    </row>
    <row r="58" spans="1:3" ht="18" x14ac:dyDescent="0.25">
      <c r="A58" s="55">
        <v>38626</v>
      </c>
      <c r="B58" s="57">
        <f t="shared" si="1"/>
        <v>1083796</v>
      </c>
      <c r="C58" s="50">
        <f>98258.17-748.42</f>
        <v>97510</v>
      </c>
    </row>
    <row r="59" spans="1:3" ht="18" x14ac:dyDescent="0.25">
      <c r="A59" s="55">
        <v>38657</v>
      </c>
      <c r="B59" s="57">
        <f t="shared" si="1"/>
        <v>1087067</v>
      </c>
      <c r="C59" s="50">
        <f>129417.09-17815</f>
        <v>111602</v>
      </c>
    </row>
    <row r="60" spans="1:3" ht="18" x14ac:dyDescent="0.25">
      <c r="A60" s="55">
        <v>38687</v>
      </c>
      <c r="B60" s="57">
        <f t="shared" si="1"/>
        <v>1210777</v>
      </c>
      <c r="C60" s="50">
        <f>199778.42-1315</f>
        <v>198463</v>
      </c>
    </row>
    <row r="61" spans="1:3" ht="18" x14ac:dyDescent="0.25">
      <c r="A61" s="55">
        <v>38718</v>
      </c>
      <c r="B61" s="57">
        <f t="shared" si="1"/>
        <v>1200245</v>
      </c>
      <c r="C61" s="49">
        <f>54623.64-523.53</f>
        <v>54100</v>
      </c>
    </row>
    <row r="62" spans="1:3" ht="18" x14ac:dyDescent="0.25">
      <c r="A62" s="55">
        <v>38749</v>
      </c>
      <c r="B62" s="57">
        <f t="shared" si="1"/>
        <v>1187572</v>
      </c>
      <c r="C62" s="49">
        <v>62863</v>
      </c>
    </row>
    <row r="63" spans="1:3" ht="18" x14ac:dyDescent="0.25">
      <c r="A63" s="55">
        <v>38777</v>
      </c>
      <c r="B63" s="57">
        <f t="shared" si="1"/>
        <v>1273221</v>
      </c>
      <c r="C63" s="49">
        <v>143397</v>
      </c>
    </row>
    <row r="64" spans="1:3" ht="18" x14ac:dyDescent="0.25">
      <c r="A64" s="55">
        <v>38808</v>
      </c>
      <c r="B64" s="57">
        <f t="shared" si="1"/>
        <v>1273769</v>
      </c>
      <c r="C64" s="49">
        <f>63377.71-13218.3</f>
        <v>50159</v>
      </c>
    </row>
    <row r="65" spans="1:3" ht="18" x14ac:dyDescent="0.25">
      <c r="A65" s="55">
        <v>38838</v>
      </c>
      <c r="B65" s="57">
        <f t="shared" si="1"/>
        <v>1204247</v>
      </c>
      <c r="C65" s="49">
        <f>63034.85-5544.61</f>
        <v>57490</v>
      </c>
    </row>
    <row r="66" spans="1:3" ht="18" x14ac:dyDescent="0.25">
      <c r="A66" s="55">
        <v>38869</v>
      </c>
      <c r="B66" s="57">
        <f t="shared" si="1"/>
        <v>1181198</v>
      </c>
      <c r="C66" s="49">
        <f>54037.33-1703.25</f>
        <v>52334</v>
      </c>
    </row>
    <row r="67" spans="1:3" ht="18" x14ac:dyDescent="0.25">
      <c r="A67" s="55">
        <v>38899</v>
      </c>
      <c r="B67" s="57">
        <f t="shared" si="1"/>
        <v>1223814</v>
      </c>
      <c r="C67" s="49">
        <v>84817</v>
      </c>
    </row>
    <row r="68" spans="1:3" ht="18" x14ac:dyDescent="0.25">
      <c r="A68" s="55">
        <v>38930</v>
      </c>
      <c r="B68" s="57">
        <f t="shared" si="1"/>
        <v>1300430</v>
      </c>
      <c r="C68" s="51">
        <v>209276</v>
      </c>
    </row>
    <row r="69" spans="1:3" ht="18" x14ac:dyDescent="0.25">
      <c r="A69" s="55">
        <v>38961</v>
      </c>
      <c r="B69" s="57">
        <f t="shared" si="1"/>
        <v>1243214</v>
      </c>
      <c r="C69" s="51">
        <f>121353.59-150.61</f>
        <v>121203</v>
      </c>
    </row>
    <row r="70" spans="1:3" ht="18" x14ac:dyDescent="0.25">
      <c r="A70" s="55">
        <v>38991</v>
      </c>
      <c r="B70" s="57">
        <f t="shared" si="1"/>
        <v>1257305</v>
      </c>
      <c r="C70" s="51">
        <v>111601</v>
      </c>
    </row>
    <row r="71" spans="1:3" ht="18" x14ac:dyDescent="0.25">
      <c r="A71" s="55">
        <v>39022</v>
      </c>
      <c r="B71" s="57">
        <f t="shared" si="1"/>
        <v>1345322</v>
      </c>
      <c r="C71" s="51">
        <v>199619</v>
      </c>
    </row>
    <row r="72" spans="1:3" ht="18" x14ac:dyDescent="0.25">
      <c r="A72" s="55">
        <v>39052</v>
      </c>
      <c r="B72" s="57">
        <f t="shared" si="1"/>
        <v>1197613</v>
      </c>
      <c r="C72" s="51">
        <v>50754</v>
      </c>
    </row>
    <row r="73" spans="1:3" ht="18" x14ac:dyDescent="0.25">
      <c r="A73" s="55">
        <v>39083</v>
      </c>
      <c r="B73" s="57">
        <f t="shared" si="1"/>
        <v>1188027</v>
      </c>
      <c r="C73" s="52">
        <v>44514</v>
      </c>
    </row>
    <row r="74" spans="1:3" ht="18" x14ac:dyDescent="0.25">
      <c r="A74" s="55">
        <v>39114</v>
      </c>
      <c r="B74" s="57">
        <f t="shared" si="1"/>
        <v>1212008</v>
      </c>
      <c r="C74" s="50">
        <v>86844</v>
      </c>
    </row>
    <row r="75" spans="1:3" ht="18" x14ac:dyDescent="0.25">
      <c r="A75" s="55">
        <v>39142</v>
      </c>
      <c r="B75" s="57">
        <f t="shared" si="1"/>
        <v>1133157</v>
      </c>
      <c r="C75" s="50">
        <v>64546</v>
      </c>
    </row>
    <row r="76" spans="1:3" ht="18" x14ac:dyDescent="0.25">
      <c r="A76" s="55">
        <v>39173</v>
      </c>
      <c r="B76" s="57">
        <f t="shared" si="1"/>
        <v>1135513</v>
      </c>
      <c r="C76" s="50">
        <v>52515</v>
      </c>
    </row>
    <row r="77" spans="1:3" ht="18" x14ac:dyDescent="0.25">
      <c r="A77" s="55">
        <v>39203</v>
      </c>
      <c r="B77" s="57">
        <f t="shared" si="1"/>
        <v>1143213</v>
      </c>
      <c r="C77" s="50">
        <v>65190</v>
      </c>
    </row>
    <row r="78" spans="1:3" ht="18" x14ac:dyDescent="0.25">
      <c r="A78" s="55">
        <v>39234</v>
      </c>
      <c r="B78" s="57">
        <f t="shared" si="1"/>
        <v>1146067</v>
      </c>
      <c r="C78" s="50">
        <v>55188</v>
      </c>
    </row>
    <row r="79" spans="1:3" ht="18" x14ac:dyDescent="0.25">
      <c r="A79" s="55">
        <v>39264</v>
      </c>
      <c r="B79" s="57">
        <f t="shared" si="1"/>
        <v>1178241</v>
      </c>
      <c r="C79" s="50">
        <v>116991</v>
      </c>
    </row>
    <row r="80" spans="1:3" ht="18" x14ac:dyDescent="0.25">
      <c r="A80" s="55">
        <v>39295</v>
      </c>
      <c r="B80" s="57">
        <f t="shared" si="1"/>
        <v>1158429</v>
      </c>
      <c r="C80" s="50">
        <v>189464</v>
      </c>
    </row>
    <row r="81" spans="1:3" ht="18" x14ac:dyDescent="0.25">
      <c r="A81" s="55">
        <v>39326</v>
      </c>
      <c r="B81" s="57">
        <f t="shared" si="1"/>
        <v>1151237</v>
      </c>
      <c r="C81" s="50">
        <v>114011</v>
      </c>
    </row>
    <row r="82" spans="1:3" ht="18" x14ac:dyDescent="0.25">
      <c r="A82" s="55">
        <v>39356</v>
      </c>
      <c r="B82" s="57">
        <f t="shared" si="1"/>
        <v>1247740</v>
      </c>
      <c r="C82" s="50">
        <v>208104</v>
      </c>
    </row>
    <row r="83" spans="1:3" ht="18" x14ac:dyDescent="0.25">
      <c r="A83" s="55">
        <v>39387</v>
      </c>
      <c r="B83" s="57">
        <f t="shared" si="1"/>
        <v>1188016</v>
      </c>
      <c r="C83" s="50">
        <v>139895</v>
      </c>
    </row>
    <row r="84" spans="1:3" ht="18" x14ac:dyDescent="0.25">
      <c r="A84" s="55">
        <v>39417</v>
      </c>
      <c r="B84" s="57">
        <f t="shared" ref="B84:B96" si="2">SUM(C73:C84)</f>
        <v>1218879</v>
      </c>
      <c r="C84" s="50">
        <v>81617</v>
      </c>
    </row>
    <row r="85" spans="1:3" ht="18" x14ac:dyDescent="0.25">
      <c r="A85" s="55">
        <v>39448</v>
      </c>
      <c r="B85" s="57">
        <f t="shared" si="2"/>
        <v>1272368</v>
      </c>
      <c r="C85" s="49">
        <v>98003</v>
      </c>
    </row>
    <row r="86" spans="1:3" ht="18" x14ac:dyDescent="0.25">
      <c r="A86" s="55">
        <v>39479</v>
      </c>
      <c r="B86" s="57">
        <f t="shared" si="2"/>
        <v>1281731</v>
      </c>
      <c r="C86" s="49">
        <v>96207</v>
      </c>
    </row>
    <row r="87" spans="1:3" ht="18" x14ac:dyDescent="0.25">
      <c r="A87" s="55">
        <v>39508</v>
      </c>
      <c r="B87" s="57">
        <f t="shared" si="2"/>
        <v>1357137</v>
      </c>
      <c r="C87" s="49">
        <v>139952</v>
      </c>
    </row>
    <row r="88" spans="1:3" ht="18" x14ac:dyDescent="0.25">
      <c r="A88" s="55">
        <v>39539</v>
      </c>
      <c r="B88" s="57">
        <f t="shared" si="2"/>
        <v>1456810</v>
      </c>
      <c r="C88" s="49">
        <v>152188</v>
      </c>
    </row>
    <row r="89" spans="1:3" ht="18" x14ac:dyDescent="0.25">
      <c r="A89" s="55">
        <v>39569</v>
      </c>
      <c r="B89" s="57">
        <f t="shared" si="2"/>
        <v>1453501</v>
      </c>
      <c r="C89" s="49">
        <v>61881</v>
      </c>
    </row>
    <row r="90" spans="1:3" ht="18" x14ac:dyDescent="0.25">
      <c r="A90" s="55">
        <v>39600</v>
      </c>
      <c r="B90" s="57">
        <f t="shared" si="2"/>
        <v>1522971</v>
      </c>
      <c r="C90" s="49">
        <v>124658</v>
      </c>
    </row>
    <row r="91" spans="1:3" ht="18" x14ac:dyDescent="0.25">
      <c r="A91" s="55">
        <v>39630</v>
      </c>
      <c r="B91" s="57">
        <f t="shared" si="2"/>
        <v>1563548</v>
      </c>
      <c r="C91" s="49">
        <v>157568</v>
      </c>
    </row>
    <row r="92" spans="1:3" ht="18" x14ac:dyDescent="0.25">
      <c r="A92" s="55">
        <v>39661</v>
      </c>
      <c r="B92" s="57">
        <f t="shared" si="2"/>
        <v>1556788</v>
      </c>
      <c r="C92" s="49">
        <v>182704</v>
      </c>
    </row>
    <row r="93" spans="1:3" ht="18" x14ac:dyDescent="0.25">
      <c r="A93" s="55">
        <v>39692</v>
      </c>
      <c r="B93" s="57">
        <f t="shared" si="2"/>
        <v>1646125</v>
      </c>
      <c r="C93" s="49">
        <v>203348</v>
      </c>
    </row>
    <row r="94" spans="1:3" ht="18" x14ac:dyDescent="0.25">
      <c r="A94" s="55">
        <v>39722</v>
      </c>
      <c r="B94" s="57">
        <f t="shared" si="2"/>
        <v>1599063</v>
      </c>
      <c r="C94" s="49">
        <v>161042</v>
      </c>
    </row>
    <row r="95" spans="1:3" ht="18" x14ac:dyDescent="0.25">
      <c r="A95" s="55">
        <v>39753</v>
      </c>
      <c r="B95" s="57">
        <f t="shared" si="2"/>
        <v>1669177</v>
      </c>
      <c r="C95" s="49">
        <v>210009</v>
      </c>
    </row>
    <row r="96" spans="1:3" ht="18" x14ac:dyDescent="0.25">
      <c r="A96" s="55">
        <v>39783</v>
      </c>
      <c r="B96" s="57">
        <f t="shared" si="2"/>
        <v>1721608</v>
      </c>
      <c r="C96" s="49">
        <v>134048</v>
      </c>
    </row>
    <row r="97" spans="1:3" ht="18" x14ac:dyDescent="0.25">
      <c r="A97" s="55">
        <v>39814</v>
      </c>
      <c r="B97" s="57">
        <f t="shared" ref="B97:B102" si="3">SUM(C86:C97)</f>
        <v>1748445</v>
      </c>
      <c r="C97" s="49">
        <v>124840</v>
      </c>
    </row>
    <row r="98" spans="1:3" ht="18" x14ac:dyDescent="0.25">
      <c r="A98" s="55">
        <v>39845</v>
      </c>
      <c r="B98" s="57" t="e">
        <f t="shared" si="3"/>
        <v>#REF!</v>
      </c>
      <c r="C98" s="49" t="e">
        <f>+#REF!</f>
        <v>#REF!</v>
      </c>
    </row>
    <row r="99" spans="1:3" ht="18" x14ac:dyDescent="0.25">
      <c r="A99" s="55">
        <v>39873</v>
      </c>
      <c r="B99" s="57" t="e">
        <f t="shared" si="3"/>
        <v>#REF!</v>
      </c>
      <c r="C99" s="49" t="e">
        <f>+#REF!</f>
        <v>#REF!</v>
      </c>
    </row>
    <row r="100" spans="1:3" ht="18" x14ac:dyDescent="0.25">
      <c r="A100" s="55">
        <v>39904</v>
      </c>
      <c r="B100" s="57" t="e">
        <f t="shared" si="3"/>
        <v>#REF!</v>
      </c>
      <c r="C100" s="49" t="e">
        <f>+#REF!</f>
        <v>#REF!</v>
      </c>
    </row>
    <row r="101" spans="1:3" ht="18" x14ac:dyDescent="0.25">
      <c r="A101" s="55">
        <v>39934</v>
      </c>
      <c r="B101" s="57" t="e">
        <f t="shared" si="3"/>
        <v>#REF!</v>
      </c>
      <c r="C101" s="49" t="e">
        <f>+#REF!</f>
        <v>#REF!</v>
      </c>
    </row>
    <row r="102" spans="1:3" ht="18" x14ac:dyDescent="0.25">
      <c r="A102" s="55">
        <v>39965</v>
      </c>
      <c r="B102" s="57" t="e">
        <f t="shared" si="3"/>
        <v>#REF!</v>
      </c>
      <c r="C102" s="49" t="e">
        <f>+#REF!</f>
        <v>#REF!</v>
      </c>
    </row>
    <row r="103" spans="1:3" ht="18" x14ac:dyDescent="0.25">
      <c r="A103" s="55">
        <v>39995</v>
      </c>
      <c r="B103" s="57" t="e">
        <f t="shared" ref="B103:B108" si="4">SUM(C92:C103)</f>
        <v>#REF!</v>
      </c>
      <c r="C103" s="49" t="e">
        <f>+#REF!</f>
        <v>#REF!</v>
      </c>
    </row>
    <row r="104" spans="1:3" ht="18" x14ac:dyDescent="0.25">
      <c r="A104" s="55">
        <v>40026</v>
      </c>
      <c r="B104" s="57" t="e">
        <f t="shared" si="4"/>
        <v>#REF!</v>
      </c>
      <c r="C104" s="49" t="e">
        <f>+#REF!</f>
        <v>#REF!</v>
      </c>
    </row>
    <row r="105" spans="1:3" ht="18" x14ac:dyDescent="0.25">
      <c r="A105" s="55">
        <v>40057</v>
      </c>
      <c r="B105" s="57" t="e">
        <f t="shared" si="4"/>
        <v>#REF!</v>
      </c>
      <c r="C105" s="49">
        <v>195044</v>
      </c>
    </row>
    <row r="106" spans="1:3" ht="18" x14ac:dyDescent="0.25">
      <c r="A106" s="55">
        <v>40087</v>
      </c>
      <c r="B106" s="57" t="e">
        <f t="shared" si="4"/>
        <v>#REF!</v>
      </c>
      <c r="C106" s="49" t="e">
        <f>+#REF!</f>
        <v>#REF!</v>
      </c>
    </row>
    <row r="107" spans="1:3" ht="18" x14ac:dyDescent="0.25">
      <c r="A107" s="55">
        <v>40118</v>
      </c>
      <c r="B107" s="57" t="e">
        <f t="shared" si="4"/>
        <v>#REF!</v>
      </c>
      <c r="C107" s="49" t="e">
        <f>+#REF!</f>
        <v>#REF!</v>
      </c>
    </row>
    <row r="108" spans="1:3" ht="18" x14ac:dyDescent="0.25">
      <c r="A108" s="55">
        <v>40148</v>
      </c>
      <c r="B108" s="57" t="e">
        <f t="shared" si="4"/>
        <v>#REF!</v>
      </c>
      <c r="C108" s="49" t="e">
        <f>+#REF!</f>
        <v>#REF!</v>
      </c>
    </row>
    <row r="109" spans="1:3" ht="18" x14ac:dyDescent="0.25">
      <c r="A109" s="55">
        <v>40179</v>
      </c>
      <c r="B109" s="57" t="e">
        <f t="shared" ref="B109:B115" si="5">SUM(C98:C109)</f>
        <v>#REF!</v>
      </c>
      <c r="C109" s="49" t="e">
        <f>+#REF!</f>
        <v>#REF!</v>
      </c>
    </row>
    <row r="110" spans="1:3" ht="18" x14ac:dyDescent="0.25">
      <c r="A110" s="55">
        <v>40210</v>
      </c>
      <c r="B110" s="57" t="e">
        <f t="shared" si="5"/>
        <v>#REF!</v>
      </c>
      <c r="C110" s="49" t="e">
        <f>+#REF!</f>
        <v>#REF!</v>
      </c>
    </row>
    <row r="111" spans="1:3" ht="18" x14ac:dyDescent="0.25">
      <c r="A111" s="55">
        <v>40238</v>
      </c>
      <c r="B111" s="57" t="e">
        <f t="shared" si="5"/>
        <v>#REF!</v>
      </c>
      <c r="C111" s="49" t="e">
        <f>+#REF!</f>
        <v>#REF!</v>
      </c>
    </row>
    <row r="112" spans="1:3" ht="18" x14ac:dyDescent="0.25">
      <c r="A112" s="55">
        <v>40269</v>
      </c>
      <c r="B112" s="57" t="e">
        <f t="shared" si="5"/>
        <v>#REF!</v>
      </c>
      <c r="C112" s="49" t="e">
        <f>+#REF!</f>
        <v>#REF!</v>
      </c>
    </row>
    <row r="113" spans="1:3" ht="18" x14ac:dyDescent="0.25">
      <c r="A113" s="55">
        <v>40299</v>
      </c>
      <c r="B113" s="57" t="e">
        <f t="shared" si="5"/>
        <v>#REF!</v>
      </c>
      <c r="C113" s="49" t="e">
        <f>+#REF!</f>
        <v>#REF!</v>
      </c>
    </row>
    <row r="114" spans="1:3" ht="18" x14ac:dyDescent="0.25">
      <c r="A114" s="55">
        <v>40330</v>
      </c>
      <c r="B114" s="57" t="e">
        <f t="shared" si="5"/>
        <v>#REF!</v>
      </c>
      <c r="C114" s="49" t="e">
        <f>+#REF!</f>
        <v>#REF!</v>
      </c>
    </row>
    <row r="115" spans="1:3" ht="18" x14ac:dyDescent="0.25">
      <c r="A115" s="55">
        <v>40360</v>
      </c>
      <c r="B115" s="57" t="e">
        <f t="shared" si="5"/>
        <v>#REF!</v>
      </c>
      <c r="C115" s="49" t="e">
        <f>+#REF!</f>
        <v>#REF!</v>
      </c>
    </row>
    <row r="116" spans="1:3" ht="18" x14ac:dyDescent="0.25">
      <c r="A116" s="55">
        <v>40391</v>
      </c>
      <c r="B116" s="57" t="e">
        <f t="shared" ref="B116:B121" si="6">SUM(C105:C116)</f>
        <v>#REF!</v>
      </c>
      <c r="C116" s="49" t="e">
        <f>+#REF!</f>
        <v>#REF!</v>
      </c>
    </row>
    <row r="117" spans="1:3" ht="18" x14ac:dyDescent="0.25">
      <c r="A117" s="55">
        <v>40422</v>
      </c>
      <c r="B117" s="57" t="e">
        <f t="shared" si="6"/>
        <v>#REF!</v>
      </c>
      <c r="C117" s="49" t="e">
        <f>+#REF!</f>
        <v>#REF!</v>
      </c>
    </row>
    <row r="118" spans="1:3" ht="18" x14ac:dyDescent="0.25">
      <c r="A118" s="55">
        <v>40452</v>
      </c>
      <c r="B118" s="57" t="e">
        <f t="shared" si="6"/>
        <v>#REF!</v>
      </c>
      <c r="C118" s="49" t="e">
        <f>+#REF!</f>
        <v>#REF!</v>
      </c>
    </row>
    <row r="119" spans="1:3" ht="18" x14ac:dyDescent="0.25">
      <c r="A119" s="55">
        <v>40483</v>
      </c>
      <c r="B119" s="57" t="e">
        <f t="shared" si="6"/>
        <v>#REF!</v>
      </c>
      <c r="C119" s="49" t="e">
        <f>+#REF!</f>
        <v>#REF!</v>
      </c>
    </row>
    <row r="120" spans="1:3" ht="18" x14ac:dyDescent="0.25">
      <c r="A120" s="55">
        <v>40513</v>
      </c>
      <c r="B120" s="57" t="e">
        <f t="shared" si="6"/>
        <v>#REF!</v>
      </c>
      <c r="C120" s="49" t="e">
        <f>+#REF!</f>
        <v>#REF!</v>
      </c>
    </row>
    <row r="121" spans="1:3" ht="18" x14ac:dyDescent="0.25">
      <c r="A121" s="55">
        <v>40544</v>
      </c>
      <c r="B121" s="57" t="e">
        <f t="shared" si="6"/>
        <v>#REF!</v>
      </c>
      <c r="C121" s="49" t="e">
        <f>+#REF!</f>
        <v>#REF!</v>
      </c>
    </row>
    <row r="122" spans="1:3" ht="18" x14ac:dyDescent="0.25">
      <c r="A122" s="55">
        <v>40575</v>
      </c>
      <c r="B122" s="57" t="e">
        <f t="shared" ref="B122:B128" si="7">SUM(C111:C122)</f>
        <v>#REF!</v>
      </c>
      <c r="C122" s="49" t="e">
        <f>+#REF!</f>
        <v>#REF!</v>
      </c>
    </row>
    <row r="123" spans="1:3" ht="18" x14ac:dyDescent="0.25">
      <c r="A123" s="55">
        <v>40603</v>
      </c>
      <c r="B123" s="57" t="e">
        <f t="shared" si="7"/>
        <v>#REF!</v>
      </c>
      <c r="C123" s="49" t="e">
        <f>+#REF!</f>
        <v>#REF!</v>
      </c>
    </row>
    <row r="124" spans="1:3" ht="18" x14ac:dyDescent="0.25">
      <c r="A124" s="55">
        <v>40634</v>
      </c>
      <c r="B124" s="57" t="e">
        <f t="shared" si="7"/>
        <v>#REF!</v>
      </c>
      <c r="C124" s="49" t="e">
        <f>+#REF!</f>
        <v>#REF!</v>
      </c>
    </row>
    <row r="125" spans="1:3" ht="18" x14ac:dyDescent="0.25">
      <c r="A125" s="55">
        <v>40664</v>
      </c>
      <c r="B125" s="57" t="e">
        <f t="shared" si="7"/>
        <v>#REF!</v>
      </c>
      <c r="C125" s="49" t="e">
        <f>+#REF!</f>
        <v>#REF!</v>
      </c>
    </row>
    <row r="126" spans="1:3" ht="18" x14ac:dyDescent="0.25">
      <c r="A126" s="55">
        <v>40695</v>
      </c>
      <c r="B126" s="57" t="e">
        <f t="shared" si="7"/>
        <v>#REF!</v>
      </c>
      <c r="C126" s="49" t="e">
        <f>+#REF!</f>
        <v>#REF!</v>
      </c>
    </row>
    <row r="127" spans="1:3" ht="18" x14ac:dyDescent="0.25">
      <c r="A127" s="55">
        <v>40725</v>
      </c>
      <c r="B127" s="57" t="e">
        <f t="shared" si="7"/>
        <v>#REF!</v>
      </c>
      <c r="C127" s="49" t="e">
        <f>+#REF!</f>
        <v>#REF!</v>
      </c>
    </row>
    <row r="128" spans="1:3" ht="18" x14ac:dyDescent="0.25">
      <c r="A128" s="55">
        <v>40756</v>
      </c>
      <c r="B128" s="57" t="e">
        <f t="shared" si="7"/>
        <v>#REF!</v>
      </c>
      <c r="C128" s="49" t="e">
        <f>+#REF!</f>
        <v>#REF!</v>
      </c>
    </row>
    <row r="129" spans="1:3" ht="18" x14ac:dyDescent="0.25">
      <c r="A129" s="55">
        <v>40787</v>
      </c>
      <c r="B129" s="57" t="e">
        <f t="shared" ref="B129:B134" si="8">SUM(C118:C129)</f>
        <v>#REF!</v>
      </c>
      <c r="C129" s="49" t="e">
        <f>+#REF!</f>
        <v>#REF!</v>
      </c>
    </row>
    <row r="130" spans="1:3" ht="18" x14ac:dyDescent="0.25">
      <c r="A130" s="55">
        <v>40817</v>
      </c>
      <c r="B130" s="57" t="e">
        <f t="shared" si="8"/>
        <v>#REF!</v>
      </c>
      <c r="C130" s="49" t="e">
        <f>+#REF!</f>
        <v>#REF!</v>
      </c>
    </row>
    <row r="131" spans="1:3" ht="18" x14ac:dyDescent="0.25">
      <c r="A131" s="55">
        <v>40848</v>
      </c>
      <c r="B131" s="57" t="e">
        <f t="shared" si="8"/>
        <v>#REF!</v>
      </c>
      <c r="C131" s="49" t="e">
        <f>+#REF!</f>
        <v>#REF!</v>
      </c>
    </row>
    <row r="132" spans="1:3" ht="18" x14ac:dyDescent="0.25">
      <c r="A132" s="55">
        <v>40878</v>
      </c>
      <c r="B132" s="57" t="e">
        <f t="shared" si="8"/>
        <v>#REF!</v>
      </c>
      <c r="C132" s="49" t="e">
        <f>+#REF!</f>
        <v>#REF!</v>
      </c>
    </row>
    <row r="133" spans="1:3" ht="18" x14ac:dyDescent="0.25">
      <c r="A133" s="55">
        <v>40909</v>
      </c>
      <c r="B133" s="57" t="e">
        <f t="shared" si="8"/>
        <v>#REF!</v>
      </c>
      <c r="C133" s="49" t="e">
        <f>+#REF!</f>
        <v>#REF!</v>
      </c>
    </row>
    <row r="134" spans="1:3" ht="18" x14ac:dyDescent="0.25">
      <c r="A134" s="55">
        <v>40940</v>
      </c>
      <c r="B134" s="57" t="e">
        <f t="shared" si="8"/>
        <v>#REF!</v>
      </c>
      <c r="C134" s="49" t="e">
        <f>+#REF!</f>
        <v>#REF!</v>
      </c>
    </row>
    <row r="135" spans="1:3" ht="18" x14ac:dyDescent="0.25">
      <c r="A135" s="55">
        <v>40969</v>
      </c>
      <c r="B135" s="57" t="e">
        <f t="shared" ref="B135:B140" si="9">SUM(C124:C135)</f>
        <v>#REF!</v>
      </c>
      <c r="C135" s="49" t="e">
        <f>+#REF!</f>
        <v>#REF!</v>
      </c>
    </row>
    <row r="136" spans="1:3" ht="18" x14ac:dyDescent="0.25">
      <c r="A136" s="55">
        <v>41000</v>
      </c>
      <c r="B136" s="57" t="e">
        <f t="shared" si="9"/>
        <v>#REF!</v>
      </c>
      <c r="C136" s="49" t="e">
        <f>+#REF!</f>
        <v>#REF!</v>
      </c>
    </row>
    <row r="137" spans="1:3" ht="18" x14ac:dyDescent="0.25">
      <c r="A137" s="55">
        <v>41030</v>
      </c>
      <c r="B137" s="57" t="e">
        <f t="shared" si="9"/>
        <v>#REF!</v>
      </c>
      <c r="C137" s="49" t="e">
        <f>+#REF!</f>
        <v>#REF!</v>
      </c>
    </row>
    <row r="138" spans="1:3" ht="18" x14ac:dyDescent="0.25">
      <c r="A138" s="55">
        <v>41061</v>
      </c>
      <c r="B138" s="57" t="e">
        <f t="shared" si="9"/>
        <v>#REF!</v>
      </c>
      <c r="C138" s="49" t="e">
        <f>+#REF!</f>
        <v>#REF!</v>
      </c>
    </row>
    <row r="139" spans="1:3" ht="18" x14ac:dyDescent="0.25">
      <c r="A139" s="55">
        <v>41091</v>
      </c>
      <c r="B139" s="57" t="e">
        <f t="shared" si="9"/>
        <v>#REF!</v>
      </c>
      <c r="C139" s="49" t="e">
        <f>+#REF!</f>
        <v>#REF!</v>
      </c>
    </row>
    <row r="140" spans="1:3" ht="18" x14ac:dyDescent="0.25">
      <c r="A140" s="55">
        <v>41122</v>
      </c>
      <c r="B140" s="57" t="e">
        <f t="shared" si="9"/>
        <v>#REF!</v>
      </c>
      <c r="C140" s="49" t="e">
        <f>+#REF!</f>
        <v>#REF!</v>
      </c>
    </row>
    <row r="141" spans="1:3" ht="18" x14ac:dyDescent="0.25">
      <c r="A141" s="55">
        <v>41153</v>
      </c>
      <c r="B141" s="57" t="e">
        <f t="shared" ref="B141:B146" si="10">SUM(C130:C141)</f>
        <v>#REF!</v>
      </c>
      <c r="C141" s="49" t="e">
        <f>+#REF!</f>
        <v>#REF!</v>
      </c>
    </row>
    <row r="142" spans="1:3" ht="18" x14ac:dyDescent="0.25">
      <c r="A142" s="55">
        <v>41183</v>
      </c>
      <c r="B142" s="57" t="e">
        <f t="shared" si="10"/>
        <v>#REF!</v>
      </c>
      <c r="C142" s="49" t="e">
        <f>+#REF!</f>
        <v>#REF!</v>
      </c>
    </row>
    <row r="143" spans="1:3" ht="18" x14ac:dyDescent="0.25">
      <c r="A143" s="55">
        <v>41214</v>
      </c>
      <c r="B143" s="57" t="e">
        <f t="shared" si="10"/>
        <v>#REF!</v>
      </c>
      <c r="C143" s="49" t="e">
        <f>+#REF!</f>
        <v>#REF!</v>
      </c>
    </row>
    <row r="144" spans="1:3" ht="18" x14ac:dyDescent="0.25">
      <c r="A144" s="55">
        <v>41244</v>
      </c>
      <c r="B144" s="57" t="e">
        <f t="shared" si="10"/>
        <v>#REF!</v>
      </c>
      <c r="C144" s="49" t="e">
        <f>+#REF!</f>
        <v>#REF!</v>
      </c>
    </row>
    <row r="145" spans="1:3" ht="18" x14ac:dyDescent="0.25">
      <c r="A145" s="55">
        <v>41275</v>
      </c>
      <c r="B145" s="57" t="e">
        <f t="shared" si="10"/>
        <v>#REF!</v>
      </c>
      <c r="C145" s="49" t="e">
        <f>+#REF!</f>
        <v>#REF!</v>
      </c>
    </row>
    <row r="146" spans="1:3" ht="18" x14ac:dyDescent="0.25">
      <c r="A146" s="55">
        <v>41306</v>
      </c>
      <c r="B146" s="57" t="e">
        <f t="shared" si="10"/>
        <v>#REF!</v>
      </c>
      <c r="C146" s="49" t="e">
        <f>+#REF!</f>
        <v>#REF!</v>
      </c>
    </row>
    <row r="147" spans="1:3" ht="18" x14ac:dyDescent="0.25">
      <c r="A147" s="55">
        <v>41334</v>
      </c>
      <c r="B147" s="57" t="e">
        <f t="shared" ref="B147:B152" si="11">SUM(C136:C147)</f>
        <v>#REF!</v>
      </c>
      <c r="C147" s="49" t="e">
        <f>+#REF!</f>
        <v>#REF!</v>
      </c>
    </row>
    <row r="148" spans="1:3" ht="18" x14ac:dyDescent="0.25">
      <c r="A148" s="55">
        <v>41365</v>
      </c>
      <c r="B148" s="57" t="e">
        <f t="shared" si="11"/>
        <v>#REF!</v>
      </c>
      <c r="C148" s="49" t="e">
        <f>+#REF!</f>
        <v>#REF!</v>
      </c>
    </row>
    <row r="149" spans="1:3" ht="18" x14ac:dyDescent="0.25">
      <c r="A149" s="55">
        <v>41395</v>
      </c>
      <c r="B149" s="57" t="e">
        <f t="shared" si="11"/>
        <v>#REF!</v>
      </c>
      <c r="C149" s="49" t="e">
        <f>+#REF!</f>
        <v>#REF!</v>
      </c>
    </row>
    <row r="150" spans="1:3" ht="18" x14ac:dyDescent="0.25">
      <c r="A150" s="55">
        <v>41426</v>
      </c>
      <c r="B150" s="57" t="e">
        <f t="shared" si="11"/>
        <v>#REF!</v>
      </c>
      <c r="C150" s="49" t="e">
        <f>+#REF!</f>
        <v>#REF!</v>
      </c>
    </row>
    <row r="151" spans="1:3" ht="18" x14ac:dyDescent="0.25">
      <c r="A151" s="55">
        <v>41456</v>
      </c>
      <c r="B151" s="57" t="e">
        <f t="shared" si="11"/>
        <v>#REF!</v>
      </c>
      <c r="C151" s="49" t="e">
        <f>+#REF!</f>
        <v>#REF!</v>
      </c>
    </row>
    <row r="152" spans="1:3" ht="18" x14ac:dyDescent="0.25">
      <c r="A152" s="55">
        <v>41487</v>
      </c>
      <c r="B152" s="57" t="e">
        <f t="shared" si="11"/>
        <v>#REF!</v>
      </c>
      <c r="C152" s="49" t="e">
        <f>+#REF!</f>
        <v>#REF!</v>
      </c>
    </row>
    <row r="153" spans="1:3" ht="18" x14ac:dyDescent="0.25">
      <c r="A153" s="55">
        <v>41518</v>
      </c>
      <c r="B153" s="57" t="e">
        <f t="shared" ref="B153:B158" si="12">SUM(C142:C153)</f>
        <v>#REF!</v>
      </c>
      <c r="C153" s="49" t="e">
        <f>+#REF!</f>
        <v>#REF!</v>
      </c>
    </row>
    <row r="154" spans="1:3" ht="18" x14ac:dyDescent="0.25">
      <c r="A154" s="55">
        <v>41548</v>
      </c>
      <c r="B154" s="57" t="e">
        <f t="shared" si="12"/>
        <v>#REF!</v>
      </c>
      <c r="C154" s="49" t="e">
        <f>+#REF!</f>
        <v>#REF!</v>
      </c>
    </row>
    <row r="155" spans="1:3" ht="18" x14ac:dyDescent="0.25">
      <c r="A155" s="55">
        <v>41579</v>
      </c>
      <c r="B155" s="57" t="e">
        <f t="shared" si="12"/>
        <v>#REF!</v>
      </c>
      <c r="C155" s="49" t="e">
        <f>+#REF!</f>
        <v>#REF!</v>
      </c>
    </row>
    <row r="156" spans="1:3" ht="18" x14ac:dyDescent="0.25">
      <c r="A156" s="55">
        <v>41609</v>
      </c>
      <c r="B156" s="57" t="e">
        <f t="shared" si="12"/>
        <v>#REF!</v>
      </c>
      <c r="C156" s="49" t="e">
        <f>+#REF!</f>
        <v>#REF!</v>
      </c>
    </row>
    <row r="157" spans="1:3" ht="18" x14ac:dyDescent="0.25">
      <c r="A157" s="55">
        <v>41640</v>
      </c>
      <c r="B157" s="57" t="e">
        <f t="shared" si="12"/>
        <v>#REF!</v>
      </c>
      <c r="C157" s="49" t="e">
        <f>+#REF!</f>
        <v>#REF!</v>
      </c>
    </row>
    <row r="158" spans="1:3" ht="18" x14ac:dyDescent="0.25">
      <c r="A158" s="55">
        <v>41671</v>
      </c>
      <c r="B158" s="57" t="e">
        <f t="shared" si="12"/>
        <v>#REF!</v>
      </c>
      <c r="C158" s="49" t="e">
        <f>+#REF!</f>
        <v>#REF!</v>
      </c>
    </row>
    <row r="159" spans="1:3" ht="18" x14ac:dyDescent="0.25">
      <c r="A159" s="55">
        <v>41699</v>
      </c>
      <c r="B159" s="57" t="e">
        <f t="shared" ref="B159:B164" si="13">SUM(C148:C159)</f>
        <v>#REF!</v>
      </c>
      <c r="C159" s="49" t="e">
        <f>+#REF!</f>
        <v>#REF!</v>
      </c>
    </row>
    <row r="160" spans="1:3" ht="18" x14ac:dyDescent="0.25">
      <c r="A160" s="55">
        <v>41730</v>
      </c>
      <c r="B160" s="57" t="e">
        <f t="shared" si="13"/>
        <v>#REF!</v>
      </c>
      <c r="C160" s="49" t="e">
        <f>+#REF!</f>
        <v>#REF!</v>
      </c>
    </row>
    <row r="161" spans="1:3" ht="18" x14ac:dyDescent="0.25">
      <c r="A161" s="55">
        <v>41760</v>
      </c>
      <c r="B161" s="57" t="e">
        <f t="shared" si="13"/>
        <v>#REF!</v>
      </c>
      <c r="C161" s="49" t="e">
        <f>+#REF!</f>
        <v>#REF!</v>
      </c>
    </row>
    <row r="162" spans="1:3" ht="18" x14ac:dyDescent="0.25">
      <c r="A162" s="55">
        <v>41791</v>
      </c>
      <c r="B162" s="57" t="e">
        <f t="shared" si="13"/>
        <v>#REF!</v>
      </c>
      <c r="C162" s="49" t="e">
        <f>+#REF!</f>
        <v>#REF!</v>
      </c>
    </row>
    <row r="163" spans="1:3" ht="18" x14ac:dyDescent="0.25">
      <c r="A163" s="55">
        <v>41821</v>
      </c>
      <c r="B163" s="57" t="e">
        <f t="shared" si="13"/>
        <v>#REF!</v>
      </c>
      <c r="C163" s="49">
        <v>158694</v>
      </c>
    </row>
    <row r="164" spans="1:3" ht="18" x14ac:dyDescent="0.25">
      <c r="A164" s="55">
        <v>41852</v>
      </c>
      <c r="B164" s="57" t="e">
        <f t="shared" si="13"/>
        <v>#REF!</v>
      </c>
      <c r="C164" s="49">
        <v>197209</v>
      </c>
    </row>
    <row r="165" spans="1:3" ht="18" x14ac:dyDescent="0.25">
      <c r="A165" s="55">
        <v>41883</v>
      </c>
      <c r="B165" s="57" t="e">
        <f t="shared" ref="B165:B170" si="14">SUM(C154:C165)</f>
        <v>#REF!</v>
      </c>
      <c r="C165" s="49">
        <v>214344</v>
      </c>
    </row>
    <row r="166" spans="1:3" ht="18" x14ac:dyDescent="0.25">
      <c r="A166" s="55">
        <v>41913</v>
      </c>
      <c r="B166" s="57" t="e">
        <f t="shared" si="14"/>
        <v>#REF!</v>
      </c>
      <c r="C166" s="49">
        <v>189731</v>
      </c>
    </row>
    <row r="167" spans="1:3" ht="18" x14ac:dyDescent="0.25">
      <c r="A167" s="55">
        <v>41944</v>
      </c>
      <c r="B167" s="57" t="e">
        <f t="shared" si="14"/>
        <v>#REF!</v>
      </c>
      <c r="C167" s="49">
        <v>174740</v>
      </c>
    </row>
    <row r="168" spans="1:3" ht="18" x14ac:dyDescent="0.25">
      <c r="A168" s="55">
        <v>41974</v>
      </c>
      <c r="B168" s="57" t="e">
        <f t="shared" si="14"/>
        <v>#REF!</v>
      </c>
      <c r="C168" s="49">
        <v>113423</v>
      </c>
    </row>
    <row r="169" spans="1:3" ht="18" x14ac:dyDescent="0.25">
      <c r="A169" s="55">
        <v>42005</v>
      </c>
      <c r="B169" s="57" t="e">
        <f t="shared" si="14"/>
        <v>#REF!</v>
      </c>
      <c r="C169" s="49">
        <v>122153</v>
      </c>
    </row>
    <row r="170" spans="1:3" ht="18" x14ac:dyDescent="0.25">
      <c r="A170" s="55">
        <v>42036</v>
      </c>
      <c r="B170" s="57" t="e">
        <f t="shared" si="14"/>
        <v>#REF!</v>
      </c>
      <c r="C170" s="49">
        <v>120919</v>
      </c>
    </row>
    <row r="171" spans="1:3" ht="18" x14ac:dyDescent="0.25">
      <c r="A171" s="55">
        <v>42064</v>
      </c>
      <c r="B171" s="57" t="e">
        <f t="shared" ref="B171:B180" si="15">SUM(C160:C171)</f>
        <v>#REF!</v>
      </c>
      <c r="C171" s="49">
        <v>96366</v>
      </c>
    </row>
    <row r="172" spans="1:3" ht="18" x14ac:dyDescent="0.25">
      <c r="A172" s="55">
        <v>42095</v>
      </c>
      <c r="B172" s="57" t="e">
        <f t="shared" si="15"/>
        <v>#REF!</v>
      </c>
      <c r="C172" s="49">
        <v>109663</v>
      </c>
    </row>
    <row r="173" spans="1:3" ht="18" x14ac:dyDescent="0.25">
      <c r="A173" s="55">
        <v>42125</v>
      </c>
      <c r="B173" s="57" t="e">
        <f t="shared" si="15"/>
        <v>#REF!</v>
      </c>
      <c r="C173" s="49">
        <v>86522</v>
      </c>
    </row>
    <row r="174" spans="1:3" ht="18" x14ac:dyDescent="0.25">
      <c r="A174" s="55">
        <v>42156</v>
      </c>
      <c r="B174" s="57">
        <f t="shared" si="15"/>
        <v>1681466</v>
      </c>
      <c r="C174" s="49">
        <v>97702</v>
      </c>
    </row>
    <row r="175" spans="1:3" ht="18" x14ac:dyDescent="0.25">
      <c r="A175" s="55">
        <v>42186</v>
      </c>
      <c r="B175" s="57">
        <f t="shared" si="15"/>
        <v>1652819</v>
      </c>
      <c r="C175" s="49">
        <v>130047</v>
      </c>
    </row>
    <row r="176" spans="1:3" ht="18" x14ac:dyDescent="0.25">
      <c r="A176" s="55">
        <v>42217</v>
      </c>
      <c r="B176" s="57">
        <f t="shared" si="15"/>
        <v>1661986</v>
      </c>
      <c r="C176" s="49">
        <v>206376</v>
      </c>
    </row>
    <row r="177" spans="1:3" ht="18" x14ac:dyDescent="0.25">
      <c r="A177" s="55">
        <v>42248</v>
      </c>
      <c r="B177" s="57">
        <f t="shared" si="15"/>
        <v>1647602</v>
      </c>
      <c r="C177" s="49">
        <v>199960</v>
      </c>
    </row>
    <row r="178" spans="1:3" ht="18" x14ac:dyDescent="0.25">
      <c r="A178" s="55">
        <v>42278</v>
      </c>
      <c r="B178" s="57">
        <f t="shared" si="15"/>
        <v>1589184</v>
      </c>
      <c r="C178" s="49">
        <v>131313.06</v>
      </c>
    </row>
    <row r="179" spans="1:3" ht="18" x14ac:dyDescent="0.25">
      <c r="A179" s="55">
        <v>42309</v>
      </c>
      <c r="B179" s="57">
        <f t="shared" si="15"/>
        <v>1526594</v>
      </c>
      <c r="C179" s="49">
        <v>112149.79</v>
      </c>
    </row>
    <row r="180" spans="1:3" ht="18" x14ac:dyDescent="0.25">
      <c r="A180" s="55">
        <v>42339</v>
      </c>
      <c r="B180" s="57">
        <f t="shared" si="15"/>
        <v>1522122</v>
      </c>
      <c r="C180" s="49">
        <v>108951</v>
      </c>
    </row>
    <row r="181" spans="1:3" ht="18" x14ac:dyDescent="0.25">
      <c r="A181" s="55">
        <v>42370</v>
      </c>
      <c r="B181" s="57">
        <f t="shared" ref="B181:B189" si="16">SUM(C170:C181)</f>
        <v>1499269</v>
      </c>
      <c r="C181" s="49">
        <v>99300</v>
      </c>
    </row>
    <row r="182" spans="1:3" ht="18" x14ac:dyDescent="0.25">
      <c r="A182" s="55">
        <v>42401</v>
      </c>
      <c r="B182" s="57">
        <f t="shared" si="16"/>
        <v>1478555</v>
      </c>
      <c r="C182" s="49">
        <v>100205</v>
      </c>
    </row>
    <row r="183" spans="1:3" ht="18" x14ac:dyDescent="0.25">
      <c r="A183" s="55">
        <v>42430</v>
      </c>
      <c r="B183" s="57">
        <f t="shared" si="16"/>
        <v>1514198</v>
      </c>
      <c r="C183" s="49">
        <v>132009</v>
      </c>
    </row>
    <row r="184" spans="1:3" ht="18" x14ac:dyDescent="0.25">
      <c r="A184" s="55">
        <v>42461</v>
      </c>
      <c r="B184" s="57">
        <f t="shared" si="16"/>
        <v>1529286</v>
      </c>
      <c r="C184" s="49">
        <v>124751</v>
      </c>
    </row>
    <row r="185" spans="1:3" ht="18" x14ac:dyDescent="0.25">
      <c r="A185" s="55">
        <v>42491</v>
      </c>
      <c r="B185" s="57">
        <f t="shared" si="16"/>
        <v>1556187</v>
      </c>
      <c r="C185" s="49">
        <v>113423</v>
      </c>
    </row>
    <row r="186" spans="1:3" ht="18" x14ac:dyDescent="0.25">
      <c r="A186" s="55">
        <v>42522</v>
      </c>
      <c r="B186" s="57">
        <f t="shared" si="16"/>
        <v>1578904</v>
      </c>
      <c r="C186" s="49">
        <v>120419</v>
      </c>
    </row>
    <row r="187" spans="1:3" ht="18" x14ac:dyDescent="0.25">
      <c r="A187" s="55">
        <v>42552</v>
      </c>
      <c r="B187" s="57">
        <f t="shared" si="16"/>
        <v>1582145</v>
      </c>
      <c r="C187" s="49">
        <v>133288.13</v>
      </c>
    </row>
    <row r="188" spans="1:3" ht="18" x14ac:dyDescent="0.25">
      <c r="A188" s="55">
        <v>42583</v>
      </c>
      <c r="B188" s="57">
        <f t="shared" si="16"/>
        <v>1551788</v>
      </c>
      <c r="C188" s="49">
        <v>176018.78</v>
      </c>
    </row>
    <row r="189" spans="1:3" ht="18" x14ac:dyDescent="0.25">
      <c r="A189" s="55">
        <v>42614</v>
      </c>
      <c r="B189" s="57">
        <f t="shared" si="16"/>
        <v>1545914</v>
      </c>
      <c r="C189" s="49">
        <v>194086.65</v>
      </c>
    </row>
    <row r="190" spans="1:3" ht="18" x14ac:dyDescent="0.25">
      <c r="A190" s="55">
        <v>42644</v>
      </c>
      <c r="B190" s="57">
        <f t="shared" ref="B190:B195" si="17">SUM(C179:C190)</f>
        <v>1576534</v>
      </c>
      <c r="C190" s="49">
        <v>161933</v>
      </c>
    </row>
    <row r="191" spans="1:3" ht="18" x14ac:dyDescent="0.25">
      <c r="A191" s="55">
        <v>42675</v>
      </c>
      <c r="B191" s="57">
        <f t="shared" si="17"/>
        <v>1648069</v>
      </c>
      <c r="C191" s="49">
        <v>183684</v>
      </c>
    </row>
    <row r="192" spans="1:3" ht="18" x14ac:dyDescent="0.25">
      <c r="A192" s="55">
        <v>42705</v>
      </c>
      <c r="B192" s="57">
        <f t="shared" si="17"/>
        <v>1661322</v>
      </c>
      <c r="C192" s="49">
        <v>122204</v>
      </c>
    </row>
    <row r="193" spans="1:3" ht="18" x14ac:dyDescent="0.25">
      <c r="A193" s="55">
        <v>42736</v>
      </c>
      <c r="B193" s="57">
        <f t="shared" si="17"/>
        <v>1661637</v>
      </c>
      <c r="C193" s="49">
        <v>99615</v>
      </c>
    </row>
    <row r="194" spans="1:3" ht="18" x14ac:dyDescent="0.25">
      <c r="A194" s="55">
        <v>42767</v>
      </c>
      <c r="B194" s="57">
        <f t="shared" si="17"/>
        <v>1665910</v>
      </c>
      <c r="C194" s="49">
        <v>104478</v>
      </c>
    </row>
    <row r="195" spans="1:3" ht="18" x14ac:dyDescent="0.25">
      <c r="A195" s="55">
        <v>42795</v>
      </c>
      <c r="B195" s="57">
        <f t="shared" si="17"/>
        <v>1651761</v>
      </c>
      <c r="C195" s="49">
        <v>117860</v>
      </c>
    </row>
    <row r="196" spans="1:3" ht="18" x14ac:dyDescent="0.25">
      <c r="A196" s="55">
        <v>42826</v>
      </c>
      <c r="B196" s="57">
        <f t="shared" ref="B196:B204" si="18">SUM(C185:C196)</f>
        <v>1622635</v>
      </c>
      <c r="C196" s="49">
        <v>95624.99</v>
      </c>
    </row>
    <row r="197" spans="1:3" ht="18" x14ac:dyDescent="0.25">
      <c r="A197" s="55">
        <v>42856</v>
      </c>
      <c r="B197" s="57">
        <f t="shared" si="18"/>
        <v>1599689</v>
      </c>
      <c r="C197" s="49">
        <v>90477</v>
      </c>
    </row>
    <row r="198" spans="1:3" ht="18" x14ac:dyDescent="0.25">
      <c r="A198" s="55">
        <v>42887</v>
      </c>
      <c r="B198" s="57">
        <f t="shared" si="18"/>
        <v>1585215</v>
      </c>
      <c r="C198" s="49">
        <v>105945</v>
      </c>
    </row>
    <row r="199" spans="1:3" ht="18" x14ac:dyDescent="0.25">
      <c r="A199" s="55">
        <v>42917</v>
      </c>
      <c r="B199" s="57">
        <f t="shared" si="18"/>
        <v>1553902</v>
      </c>
      <c r="C199" s="49">
        <v>101976</v>
      </c>
    </row>
    <row r="200" spans="1:3" ht="18" x14ac:dyDescent="0.25">
      <c r="A200" s="55">
        <v>42948</v>
      </c>
      <c r="B200" s="57">
        <f t="shared" si="18"/>
        <v>1487622</v>
      </c>
      <c r="C200" s="49">
        <v>109738</v>
      </c>
    </row>
    <row r="201" spans="1:3" ht="18" x14ac:dyDescent="0.25">
      <c r="A201" s="55">
        <v>42979</v>
      </c>
      <c r="B201" s="57">
        <f t="shared" si="18"/>
        <v>1632267</v>
      </c>
      <c r="C201" s="49">
        <v>338732</v>
      </c>
    </row>
    <row r="202" spans="1:3" ht="18" x14ac:dyDescent="0.25">
      <c r="A202" s="55">
        <v>43009</v>
      </c>
      <c r="B202" s="57">
        <f t="shared" si="18"/>
        <v>1548192</v>
      </c>
      <c r="C202" s="49">
        <v>77858</v>
      </c>
    </row>
    <row r="203" spans="1:3" ht="18" x14ac:dyDescent="0.25">
      <c r="A203" s="55">
        <v>43040</v>
      </c>
      <c r="B203" s="57">
        <f t="shared" si="18"/>
        <v>1525623</v>
      </c>
      <c r="C203" s="49">
        <v>161115</v>
      </c>
    </row>
    <row r="204" spans="1:3" ht="18" x14ac:dyDescent="0.25">
      <c r="A204" s="55">
        <v>43070</v>
      </c>
      <c r="B204" s="57">
        <f t="shared" si="18"/>
        <v>1588677</v>
      </c>
      <c r="C204" s="49">
        <v>185258</v>
      </c>
    </row>
    <row r="205" spans="1:3" ht="18" x14ac:dyDescent="0.25">
      <c r="A205" s="55">
        <v>43101</v>
      </c>
      <c r="B205" s="57">
        <f t="shared" ref="B205:B210" si="19">SUM(C194:C205)</f>
        <v>1574525</v>
      </c>
      <c r="C205" s="49">
        <v>85463</v>
      </c>
    </row>
    <row r="206" spans="1:3" ht="18" x14ac:dyDescent="0.25">
      <c r="A206" s="55">
        <v>43132</v>
      </c>
      <c r="B206" s="57">
        <f t="shared" si="19"/>
        <v>1564972</v>
      </c>
      <c r="C206" s="49">
        <v>94925</v>
      </c>
    </row>
    <row r="207" spans="1:3" ht="18" x14ac:dyDescent="0.25">
      <c r="A207" s="55">
        <v>43160</v>
      </c>
      <c r="B207" s="57">
        <f t="shared" si="19"/>
        <v>1576829</v>
      </c>
      <c r="C207" s="49">
        <v>129717</v>
      </c>
    </row>
    <row r="208" spans="1:3" ht="18" x14ac:dyDescent="0.25">
      <c r="A208" s="55">
        <v>43191</v>
      </c>
      <c r="B208" s="57">
        <f t="shared" si="19"/>
        <v>1616858</v>
      </c>
      <c r="C208" s="49">
        <v>135654</v>
      </c>
    </row>
    <row r="209" spans="1:3" ht="18" x14ac:dyDescent="0.25">
      <c r="A209" s="55">
        <v>43221</v>
      </c>
      <c r="B209" s="57">
        <f t="shared" si="19"/>
        <v>1653340</v>
      </c>
      <c r="C209" s="49">
        <v>126959</v>
      </c>
    </row>
    <row r="210" spans="1:3" ht="18" x14ac:dyDescent="0.25">
      <c r="A210" s="55">
        <v>43252</v>
      </c>
      <c r="B210" s="57">
        <f t="shared" si="19"/>
        <v>1689721</v>
      </c>
      <c r="C210" s="49">
        <v>142326</v>
      </c>
    </row>
    <row r="211" spans="1:3" ht="18" x14ac:dyDescent="0.25">
      <c r="A211" s="55">
        <v>43282</v>
      </c>
      <c r="B211" s="57">
        <f t="shared" ref="B211:B216" si="20">SUM(C200:C211)</f>
        <v>1689363</v>
      </c>
      <c r="C211" s="49">
        <v>101618</v>
      </c>
    </row>
    <row r="212" spans="1:3" ht="18" x14ac:dyDescent="0.25">
      <c r="A212" s="55">
        <v>43313</v>
      </c>
      <c r="B212" s="57">
        <f t="shared" si="20"/>
        <v>1748531</v>
      </c>
      <c r="C212" s="49">
        <v>168906</v>
      </c>
    </row>
    <row r="213" spans="1:3" ht="18" x14ac:dyDescent="0.25">
      <c r="A213" s="55">
        <v>43344</v>
      </c>
      <c r="B213" s="57">
        <f t="shared" si="20"/>
        <v>1566463</v>
      </c>
      <c r="C213" s="49">
        <v>156664</v>
      </c>
    </row>
    <row r="214" spans="1:3" ht="18" x14ac:dyDescent="0.25">
      <c r="A214" s="55">
        <v>43374</v>
      </c>
      <c r="B214" s="57">
        <f t="shared" si="20"/>
        <v>1587298</v>
      </c>
      <c r="C214" s="49">
        <v>98693</v>
      </c>
    </row>
    <row r="215" spans="1:3" ht="18" x14ac:dyDescent="0.25">
      <c r="A215" s="55">
        <v>43405</v>
      </c>
      <c r="B215" s="57">
        <f t="shared" si="20"/>
        <v>1585330</v>
      </c>
      <c r="C215" s="49">
        <v>159147</v>
      </c>
    </row>
    <row r="216" spans="1:3" ht="18" x14ac:dyDescent="0.25">
      <c r="A216" s="55">
        <v>43435</v>
      </c>
      <c r="B216" s="57">
        <f t="shared" si="20"/>
        <v>1534296</v>
      </c>
      <c r="C216" s="49">
        <v>134224</v>
      </c>
    </row>
    <row r="217" spans="1:3" ht="18" x14ac:dyDescent="0.25">
      <c r="A217" s="55">
        <v>43466</v>
      </c>
      <c r="B217" s="57">
        <f t="shared" ref="B217:B222" si="21">SUM(C206:C217)</f>
        <v>1531830</v>
      </c>
      <c r="C217" s="49">
        <v>82997.11</v>
      </c>
    </row>
    <row r="218" spans="1:3" ht="18" x14ac:dyDescent="0.25">
      <c r="A218" s="55">
        <v>43497</v>
      </c>
      <c r="B218" s="57">
        <f t="shared" si="21"/>
        <v>1540873</v>
      </c>
      <c r="C218" s="49">
        <v>103968</v>
      </c>
    </row>
    <row r="219" spans="1:3" ht="18" x14ac:dyDescent="0.25">
      <c r="A219" s="55">
        <v>43525</v>
      </c>
      <c r="B219" s="57">
        <f t="shared" si="21"/>
        <v>1532728</v>
      </c>
      <c r="C219" s="49">
        <v>121572</v>
      </c>
    </row>
    <row r="220" spans="1:3" ht="18" x14ac:dyDescent="0.25">
      <c r="A220" s="55">
        <v>43556</v>
      </c>
      <c r="B220" s="57">
        <f t="shared" si="21"/>
        <v>1556975</v>
      </c>
      <c r="C220" s="49">
        <v>159901</v>
      </c>
    </row>
    <row r="221" spans="1:3" ht="18" x14ac:dyDescent="0.25">
      <c r="A221" s="55">
        <v>43586</v>
      </c>
      <c r="B221" s="57">
        <f t="shared" si="21"/>
        <v>1610326</v>
      </c>
      <c r="C221" s="49">
        <v>180310</v>
      </c>
    </row>
    <row r="222" spans="1:3" ht="18" x14ac:dyDescent="0.25">
      <c r="A222" s="55">
        <v>43617</v>
      </c>
      <c r="B222" s="57">
        <f t="shared" si="21"/>
        <v>1633242</v>
      </c>
      <c r="C222" s="49">
        <v>165242</v>
      </c>
    </row>
  </sheetData>
  <phoneticPr fontId="0" type="noConversion"/>
  <pageMargins left="0.31" right="0.24" top="1" bottom="1" header="0.5" footer="0.5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4">
    <pageSetUpPr fitToPage="1"/>
  </sheetPr>
  <dimension ref="A1:Q56"/>
  <sheetViews>
    <sheetView showGridLines="0" zoomScaleNormal="100" workbookViewId="0">
      <pane xSplit="2" ySplit="3" topLeftCell="C40" activePane="bottomRight" state="frozen"/>
      <selection activeCell="H45" sqref="H45"/>
      <selection pane="topRight" activeCell="H45" sqref="H45"/>
      <selection pane="bottomLeft" activeCell="H45" sqref="H45"/>
      <selection pane="bottomRight" activeCell="N57" sqref="N57"/>
    </sheetView>
  </sheetViews>
  <sheetFormatPr defaultRowHeight="12.75" x14ac:dyDescent="0.2"/>
  <cols>
    <col min="1" max="1" width="3.5703125" customWidth="1"/>
    <col min="2" max="2" width="28" customWidth="1"/>
    <col min="3" max="3" width="12.140625" style="1" bestFit="1" customWidth="1"/>
    <col min="4" max="4" width="11.28515625" style="1" customWidth="1"/>
    <col min="5" max="8" width="10.85546875" style="1" customWidth="1"/>
    <col min="9" max="10" width="10.140625" customWidth="1"/>
    <col min="11" max="11" width="10.7109375" customWidth="1"/>
    <col min="12" max="13" width="12.5703125" customWidth="1"/>
    <col min="14" max="14" width="11" customWidth="1"/>
    <col min="15" max="15" width="3.85546875" customWidth="1"/>
    <col min="16" max="16" width="11.42578125" customWidth="1"/>
    <col min="17" max="17" width="6.42578125" customWidth="1"/>
  </cols>
  <sheetData>
    <row r="1" spans="1:17" ht="15" x14ac:dyDescent="0.2">
      <c r="B1" s="6" t="str">
        <f>"Last Year P&amp;L to "&amp;TEXT(N3,"mmm-yyyy")</f>
        <v>Last Year P&amp;L to Dec-2023</v>
      </c>
    </row>
    <row r="3" spans="1:17" s="2" customFormat="1" x14ac:dyDescent="0.2">
      <c r="B3" s="4"/>
      <c r="C3" s="5">
        <v>44941</v>
      </c>
      <c r="D3" s="5">
        <v>44972</v>
      </c>
      <c r="E3" s="5">
        <v>45000</v>
      </c>
      <c r="F3" s="5">
        <v>45031</v>
      </c>
      <c r="G3" s="5">
        <v>45061</v>
      </c>
      <c r="H3" s="5">
        <v>45092</v>
      </c>
      <c r="I3" s="5">
        <v>45122</v>
      </c>
      <c r="J3" s="5">
        <v>45153</v>
      </c>
      <c r="K3" s="5">
        <v>45184</v>
      </c>
      <c r="L3" s="5">
        <v>45214</v>
      </c>
      <c r="M3" s="5">
        <v>45245</v>
      </c>
      <c r="N3" s="5">
        <v>45275</v>
      </c>
      <c r="O3" s="4"/>
      <c r="P3" s="3" t="s">
        <v>21</v>
      </c>
    </row>
    <row r="4" spans="1:17" s="8" customFormat="1" ht="16.5" customHeight="1" x14ac:dyDescent="0.2">
      <c r="A4" s="102" t="s">
        <v>107</v>
      </c>
      <c r="B4" s="109" t="s">
        <v>117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77"/>
      <c r="P4" s="78">
        <f>SUM(C4:O4)</f>
        <v>0</v>
      </c>
      <c r="Q4" s="17" t="e">
        <f>P4/$P$6</f>
        <v>#DIV/0!</v>
      </c>
    </row>
    <row r="5" spans="1:17" s="8" customFormat="1" x14ac:dyDescent="0.2">
      <c r="A5" s="102" t="s">
        <v>107</v>
      </c>
      <c r="B5" s="109" t="s">
        <v>121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77"/>
      <c r="P5" s="78">
        <f t="shared" ref="P5:P49" si="0">SUM(C5:O5)</f>
        <v>0</v>
      </c>
      <c r="Q5" s="17" t="e">
        <f>P5/$P$6</f>
        <v>#DIV/0!</v>
      </c>
    </row>
    <row r="6" spans="1:17" s="8" customFormat="1" x14ac:dyDescent="0.2">
      <c r="A6" s="103"/>
      <c r="B6" s="9" t="s">
        <v>0</v>
      </c>
      <c r="C6" s="79">
        <f t="shared" ref="C6:N6" si="1">SUM(C4:C5)</f>
        <v>0</v>
      </c>
      <c r="D6" s="79">
        <f t="shared" si="1"/>
        <v>0</v>
      </c>
      <c r="E6" s="79">
        <f t="shared" si="1"/>
        <v>0</v>
      </c>
      <c r="F6" s="79">
        <f t="shared" si="1"/>
        <v>0</v>
      </c>
      <c r="G6" s="79">
        <f t="shared" si="1"/>
        <v>0</v>
      </c>
      <c r="H6" s="79">
        <f t="shared" si="1"/>
        <v>0</v>
      </c>
      <c r="I6" s="79">
        <f t="shared" si="1"/>
        <v>0</v>
      </c>
      <c r="J6" s="79">
        <f t="shared" si="1"/>
        <v>0</v>
      </c>
      <c r="K6" s="79">
        <f t="shared" si="1"/>
        <v>0</v>
      </c>
      <c r="L6" s="79">
        <f t="shared" si="1"/>
        <v>0</v>
      </c>
      <c r="M6" s="79">
        <f t="shared" si="1"/>
        <v>0</v>
      </c>
      <c r="N6" s="79">
        <f t="shared" si="1"/>
        <v>0</v>
      </c>
      <c r="O6" s="79"/>
      <c r="P6" s="79">
        <f t="shared" ref="P6" si="2">SUM(P4:P5)</f>
        <v>0</v>
      </c>
      <c r="Q6" s="17" t="e">
        <f>P6/$P$6</f>
        <v>#DIV/0!</v>
      </c>
    </row>
    <row r="7" spans="1:17" s="8" customFormat="1" x14ac:dyDescent="0.2">
      <c r="A7" s="98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7" s="8" customFormat="1" x14ac:dyDescent="0.2">
      <c r="A8" s="102" t="s">
        <v>109</v>
      </c>
      <c r="B8" s="7" t="s">
        <v>1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78"/>
      <c r="P8" s="78">
        <f t="shared" si="0"/>
        <v>0</v>
      </c>
    </row>
    <row r="9" spans="1:17" s="8" customFormat="1" hidden="1" x14ac:dyDescent="0.2">
      <c r="A9" s="102"/>
      <c r="B9" s="7" t="s">
        <v>2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78"/>
      <c r="P9" s="78">
        <f t="shared" si="0"/>
        <v>0</v>
      </c>
    </row>
    <row r="10" spans="1:17" s="17" customFormat="1" ht="11.25" x14ac:dyDescent="0.2">
      <c r="A10" s="102"/>
      <c r="B10" s="16" t="s">
        <v>22</v>
      </c>
      <c r="C10" s="16"/>
      <c r="D10" s="16" t="str">
        <f t="shared" ref="D10:N10" si="3">IF(D8+D9=0,"",(D8+D9)/D6)</f>
        <v/>
      </c>
      <c r="E10" s="16" t="str">
        <f t="shared" si="3"/>
        <v/>
      </c>
      <c r="F10" s="16" t="str">
        <f t="shared" si="3"/>
        <v/>
      </c>
      <c r="G10" s="16" t="str">
        <f t="shared" si="3"/>
        <v/>
      </c>
      <c r="H10" s="16" t="str">
        <f t="shared" si="3"/>
        <v/>
      </c>
      <c r="I10" s="16" t="str">
        <f t="shared" si="3"/>
        <v/>
      </c>
      <c r="J10" s="16" t="str">
        <f t="shared" si="3"/>
        <v/>
      </c>
      <c r="K10" s="16" t="str">
        <f t="shared" si="3"/>
        <v/>
      </c>
      <c r="L10" s="16" t="str">
        <f t="shared" si="3"/>
        <v/>
      </c>
      <c r="M10" s="16" t="str">
        <f t="shared" si="3"/>
        <v/>
      </c>
      <c r="N10" s="16" t="str">
        <f t="shared" si="3"/>
        <v/>
      </c>
      <c r="O10" s="16"/>
      <c r="P10" s="16" t="str">
        <f>IF(P8+P9=0,"",(P8+P9)/P6)</f>
        <v/>
      </c>
    </row>
    <row r="11" spans="1:17" s="8" customFormat="1" x14ac:dyDescent="0.2">
      <c r="A11" s="102" t="s">
        <v>123</v>
      </c>
      <c r="B11" s="7" t="s">
        <v>47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78"/>
      <c r="P11" s="78">
        <f t="shared" si="0"/>
        <v>0</v>
      </c>
    </row>
    <row r="12" spans="1:17" s="17" customFormat="1" ht="11.25" x14ac:dyDescent="0.2">
      <c r="A12" s="102"/>
      <c r="B12" s="16" t="s">
        <v>22</v>
      </c>
      <c r="C12" s="16"/>
      <c r="D12" s="16" t="str">
        <f t="shared" ref="D12:N12" si="4">IF(D11=0,"",(D11)/D6)</f>
        <v/>
      </c>
      <c r="E12" s="16" t="str">
        <f t="shared" si="4"/>
        <v/>
      </c>
      <c r="F12" s="16" t="str">
        <f t="shared" si="4"/>
        <v/>
      </c>
      <c r="G12" s="16" t="str">
        <f t="shared" si="4"/>
        <v/>
      </c>
      <c r="H12" s="16" t="str">
        <f t="shared" si="4"/>
        <v/>
      </c>
      <c r="I12" s="16" t="str">
        <f t="shared" si="4"/>
        <v/>
      </c>
      <c r="J12" s="16" t="str">
        <f t="shared" si="4"/>
        <v/>
      </c>
      <c r="K12" s="16" t="str">
        <f t="shared" si="4"/>
        <v/>
      </c>
      <c r="L12" s="16" t="str">
        <f t="shared" si="4"/>
        <v/>
      </c>
      <c r="M12" s="16" t="str">
        <f t="shared" si="4"/>
        <v/>
      </c>
      <c r="N12" s="16" t="str">
        <f t="shared" si="4"/>
        <v/>
      </c>
      <c r="O12" s="16"/>
      <c r="P12" s="16" t="str">
        <f t="shared" ref="P12" si="5">IF(P11=0,"",(P11)/P6)</f>
        <v/>
      </c>
    </row>
    <row r="13" spans="1:17" s="8" customFormat="1" x14ac:dyDescent="0.2">
      <c r="A13" s="102" t="s">
        <v>110</v>
      </c>
      <c r="B13" s="7" t="s">
        <v>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13"/>
      <c r="P13" s="78">
        <f t="shared" si="0"/>
        <v>0</v>
      </c>
    </row>
    <row r="14" spans="1:17" s="8" customFormat="1" x14ac:dyDescent="0.2">
      <c r="A14" s="103"/>
      <c r="B14" s="79" t="s">
        <v>4</v>
      </c>
      <c r="C14" s="79">
        <f>+C8+C9+C11+C13</f>
        <v>0</v>
      </c>
      <c r="D14" s="79">
        <f t="shared" ref="D14:N14" si="6">+D8+D9+D11+D13</f>
        <v>0</v>
      </c>
      <c r="E14" s="79">
        <f t="shared" si="6"/>
        <v>0</v>
      </c>
      <c r="F14" s="79">
        <f t="shared" si="6"/>
        <v>0</v>
      </c>
      <c r="G14" s="79">
        <f t="shared" si="6"/>
        <v>0</v>
      </c>
      <c r="H14" s="79">
        <f t="shared" si="6"/>
        <v>0</v>
      </c>
      <c r="I14" s="79">
        <f t="shared" si="6"/>
        <v>0</v>
      </c>
      <c r="J14" s="79">
        <f t="shared" si="6"/>
        <v>0</v>
      </c>
      <c r="K14" s="79">
        <f t="shared" si="6"/>
        <v>0</v>
      </c>
      <c r="L14" s="79">
        <f t="shared" si="6"/>
        <v>0</v>
      </c>
      <c r="M14" s="79">
        <f t="shared" si="6"/>
        <v>0</v>
      </c>
      <c r="N14" s="79">
        <f t="shared" si="6"/>
        <v>0</v>
      </c>
      <c r="O14" s="79"/>
      <c r="P14" s="79">
        <f>+P8+P9+P11+P13</f>
        <v>0</v>
      </c>
      <c r="Q14" s="17" t="e">
        <f>P14/$P$6</f>
        <v>#DIV/0!</v>
      </c>
    </row>
    <row r="15" spans="1:17" s="8" customFormat="1" x14ac:dyDescent="0.2">
      <c r="A15" s="103"/>
      <c r="B15" s="79" t="s">
        <v>5</v>
      </c>
      <c r="C15" s="79">
        <f>+C6-C14</f>
        <v>0</v>
      </c>
      <c r="D15" s="79">
        <f t="shared" ref="D15:N15" si="7">+D6-D14</f>
        <v>0</v>
      </c>
      <c r="E15" s="79">
        <f t="shared" si="7"/>
        <v>0</v>
      </c>
      <c r="F15" s="79">
        <f t="shared" si="7"/>
        <v>0</v>
      </c>
      <c r="G15" s="79">
        <f t="shared" si="7"/>
        <v>0</v>
      </c>
      <c r="H15" s="79">
        <f t="shared" si="7"/>
        <v>0</v>
      </c>
      <c r="I15" s="79">
        <f t="shared" si="7"/>
        <v>0</v>
      </c>
      <c r="J15" s="79">
        <f t="shared" si="7"/>
        <v>0</v>
      </c>
      <c r="K15" s="79">
        <f t="shared" si="7"/>
        <v>0</v>
      </c>
      <c r="L15" s="79">
        <f t="shared" si="7"/>
        <v>0</v>
      </c>
      <c r="M15" s="79">
        <f t="shared" si="7"/>
        <v>0</v>
      </c>
      <c r="N15" s="79">
        <f t="shared" si="7"/>
        <v>0</v>
      </c>
      <c r="O15" s="79"/>
      <c r="P15" s="79">
        <f t="shared" si="0"/>
        <v>0</v>
      </c>
      <c r="Q15" s="17" t="e">
        <f>P15/$P$6</f>
        <v>#DIV/0!</v>
      </c>
    </row>
    <row r="16" spans="1:17" s="8" customFormat="1" x14ac:dyDescent="0.2">
      <c r="A16" s="98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8" customFormat="1" x14ac:dyDescent="0.2">
      <c r="A17" s="102" t="s">
        <v>124</v>
      </c>
      <c r="B17" s="78" t="s">
        <v>48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78"/>
      <c r="P17" s="78">
        <f t="shared" si="0"/>
        <v>0</v>
      </c>
    </row>
    <row r="18" spans="1:16" s="8" customFormat="1" hidden="1" x14ac:dyDescent="0.2">
      <c r="A18" s="102" t="s">
        <v>125</v>
      </c>
      <c r="B18" s="78" t="s">
        <v>6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78"/>
      <c r="P18" s="78">
        <f t="shared" si="0"/>
        <v>0</v>
      </c>
    </row>
    <row r="19" spans="1:16" s="8" customFormat="1" x14ac:dyDescent="0.2">
      <c r="A19" s="102" t="s">
        <v>126</v>
      </c>
      <c r="B19" s="104" t="s">
        <v>7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78"/>
      <c r="P19" s="78">
        <f t="shared" si="0"/>
        <v>0</v>
      </c>
    </row>
    <row r="20" spans="1:16" s="8" customFormat="1" x14ac:dyDescent="0.2">
      <c r="A20" s="102" t="s">
        <v>127</v>
      </c>
      <c r="B20" s="78" t="s">
        <v>8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78"/>
      <c r="P20" s="78">
        <f t="shared" si="0"/>
        <v>0</v>
      </c>
    </row>
    <row r="21" spans="1:16" s="8" customFormat="1" x14ac:dyDescent="0.2">
      <c r="A21" s="102" t="s">
        <v>128</v>
      </c>
      <c r="B21" s="78" t="s">
        <v>9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78"/>
      <c r="P21" s="78">
        <f t="shared" si="0"/>
        <v>0</v>
      </c>
    </row>
    <row r="22" spans="1:16" s="8" customFormat="1" x14ac:dyDescent="0.2">
      <c r="A22" s="102" t="s">
        <v>129</v>
      </c>
      <c r="B22" s="78" t="s">
        <v>13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78"/>
      <c r="P22" s="78">
        <f t="shared" si="0"/>
        <v>0</v>
      </c>
    </row>
    <row r="23" spans="1:16" s="8" customFormat="1" x14ac:dyDescent="0.2">
      <c r="A23" s="102" t="s">
        <v>130</v>
      </c>
      <c r="B23" s="78" t="s">
        <v>12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78"/>
      <c r="P23" s="78">
        <f t="shared" si="0"/>
        <v>0</v>
      </c>
    </row>
    <row r="24" spans="1:16" s="8" customFormat="1" x14ac:dyDescent="0.2">
      <c r="A24" s="102" t="s">
        <v>131</v>
      </c>
      <c r="B24" s="104" t="s">
        <v>134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78"/>
      <c r="P24" s="78">
        <f t="shared" si="0"/>
        <v>0</v>
      </c>
    </row>
    <row r="25" spans="1:16" s="8" customFormat="1" x14ac:dyDescent="0.2">
      <c r="A25" s="102" t="s">
        <v>132</v>
      </c>
      <c r="B25" s="104" t="s">
        <v>133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78"/>
      <c r="P25" s="78">
        <f t="shared" si="0"/>
        <v>0</v>
      </c>
    </row>
    <row r="26" spans="1:16" s="8" customFormat="1" x14ac:dyDescent="0.2">
      <c r="A26" s="102" t="s">
        <v>135</v>
      </c>
      <c r="B26" s="78" t="s">
        <v>10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78"/>
      <c r="P26" s="78">
        <f t="shared" si="0"/>
        <v>0</v>
      </c>
    </row>
    <row r="27" spans="1:16" s="8" customFormat="1" x14ac:dyDescent="0.2">
      <c r="A27" s="102" t="s">
        <v>136</v>
      </c>
      <c r="B27" s="104" t="s">
        <v>137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78"/>
      <c r="P27" s="78">
        <f t="shared" si="0"/>
        <v>0</v>
      </c>
    </row>
    <row r="28" spans="1:16" s="8" customFormat="1" x14ac:dyDescent="0.2">
      <c r="A28" s="102" t="s">
        <v>139</v>
      </c>
      <c r="B28" s="104" t="s">
        <v>138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78"/>
      <c r="P28" s="78">
        <f t="shared" si="0"/>
        <v>0</v>
      </c>
    </row>
    <row r="29" spans="1:16" s="8" customFormat="1" x14ac:dyDescent="0.2">
      <c r="A29" s="102" t="s">
        <v>140</v>
      </c>
      <c r="B29" s="78" t="s">
        <v>11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78"/>
      <c r="P29" s="78">
        <f t="shared" si="0"/>
        <v>0</v>
      </c>
    </row>
    <row r="30" spans="1:16" s="8" customFormat="1" x14ac:dyDescent="0.2">
      <c r="A30" s="102" t="s">
        <v>142</v>
      </c>
      <c r="B30" s="104" t="s">
        <v>143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78"/>
      <c r="P30" s="78">
        <f t="shared" si="0"/>
        <v>0</v>
      </c>
    </row>
    <row r="31" spans="1:16" s="8" customFormat="1" x14ac:dyDescent="0.2">
      <c r="A31" s="102" t="s">
        <v>144</v>
      </c>
      <c r="B31" s="104" t="s">
        <v>145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78"/>
      <c r="P31" s="78">
        <f t="shared" si="0"/>
        <v>0</v>
      </c>
    </row>
    <row r="32" spans="1:16" s="8" customFormat="1" x14ac:dyDescent="0.2">
      <c r="A32" s="102" t="s">
        <v>146</v>
      </c>
      <c r="B32" s="104" t="s">
        <v>147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78"/>
      <c r="P32" s="78">
        <f t="shared" si="0"/>
        <v>0</v>
      </c>
    </row>
    <row r="33" spans="1:17" s="8" customFormat="1" x14ac:dyDescent="0.2">
      <c r="A33" s="102" t="s">
        <v>148</v>
      </c>
      <c r="B33" s="78" t="s">
        <v>14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78"/>
      <c r="P33" s="78">
        <f t="shared" si="0"/>
        <v>0</v>
      </c>
    </row>
    <row r="34" spans="1:17" s="8" customFormat="1" x14ac:dyDescent="0.2">
      <c r="A34" s="102" t="s">
        <v>149</v>
      </c>
      <c r="B34" s="104" t="s">
        <v>150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78"/>
      <c r="P34" s="78">
        <f t="shared" si="0"/>
        <v>0</v>
      </c>
    </row>
    <row r="35" spans="1:17" s="8" customFormat="1" x14ac:dyDescent="0.2">
      <c r="A35" s="102" t="s">
        <v>151</v>
      </c>
      <c r="B35" s="104" t="s">
        <v>152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78"/>
      <c r="P35" s="78">
        <f t="shared" si="0"/>
        <v>0</v>
      </c>
    </row>
    <row r="36" spans="1:17" s="8" customFormat="1" x14ac:dyDescent="0.2">
      <c r="A36" s="102" t="s">
        <v>153</v>
      </c>
      <c r="B36" s="104" t="s">
        <v>154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78"/>
      <c r="P36" s="78">
        <f t="shared" si="0"/>
        <v>0</v>
      </c>
    </row>
    <row r="37" spans="1:17" s="8" customFormat="1" x14ac:dyDescent="0.2">
      <c r="A37" s="102" t="s">
        <v>155</v>
      </c>
      <c r="B37" s="104" t="s">
        <v>156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78"/>
      <c r="P37" s="78">
        <f t="shared" si="0"/>
        <v>0</v>
      </c>
    </row>
    <row r="38" spans="1:17" s="8" customFormat="1" x14ac:dyDescent="0.2">
      <c r="A38" s="102" t="s">
        <v>158</v>
      </c>
      <c r="B38" s="104" t="s">
        <v>157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78"/>
      <c r="P38" s="78">
        <f t="shared" si="0"/>
        <v>0</v>
      </c>
    </row>
    <row r="39" spans="1:17" s="8" customFormat="1" x14ac:dyDescent="0.2">
      <c r="A39" s="102" t="s">
        <v>159</v>
      </c>
      <c r="B39" s="78" t="s">
        <v>15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78"/>
      <c r="P39" s="78">
        <f t="shared" si="0"/>
        <v>0</v>
      </c>
    </row>
    <row r="40" spans="1:17" x14ac:dyDescent="0.2">
      <c r="A40" s="102" t="s">
        <v>160</v>
      </c>
      <c r="B40" s="78" t="s">
        <v>16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78"/>
      <c r="P40" s="78">
        <f t="shared" si="0"/>
        <v>0</v>
      </c>
      <c r="Q40" s="8"/>
    </row>
    <row r="41" spans="1:17" x14ac:dyDescent="0.2">
      <c r="A41" s="102" t="s">
        <v>161</v>
      </c>
      <c r="B41" s="78" t="s">
        <v>103</v>
      </c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78"/>
      <c r="P41" s="78">
        <f t="shared" si="0"/>
        <v>0</v>
      </c>
      <c r="Q41" s="8"/>
    </row>
    <row r="42" spans="1:17" x14ac:dyDescent="0.2">
      <c r="A42" s="102" t="s">
        <v>162</v>
      </c>
      <c r="B42" s="104" t="s">
        <v>163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78"/>
      <c r="P42" s="78">
        <f t="shared" si="0"/>
        <v>0</v>
      </c>
      <c r="Q42" s="8"/>
    </row>
    <row r="43" spans="1:17" x14ac:dyDescent="0.2">
      <c r="A43" s="102" t="s">
        <v>141</v>
      </c>
      <c r="B43" s="78" t="s">
        <v>36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78"/>
      <c r="P43" s="78">
        <f t="shared" si="0"/>
        <v>0</v>
      </c>
      <c r="Q43" s="8"/>
    </row>
    <row r="44" spans="1:17" x14ac:dyDescent="0.2">
      <c r="A44" s="102" t="s">
        <v>164</v>
      </c>
      <c r="B44" s="104" t="s">
        <v>165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78"/>
      <c r="P44" s="78">
        <f>SUM(C44:O44)</f>
        <v>0</v>
      </c>
      <c r="Q44" s="8"/>
    </row>
    <row r="45" spans="1:17" x14ac:dyDescent="0.2">
      <c r="A45" s="103"/>
      <c r="B45" s="79" t="s">
        <v>17</v>
      </c>
      <c r="C45" s="79">
        <f>SUM(C17:C44)</f>
        <v>0</v>
      </c>
      <c r="D45" s="79">
        <f t="shared" ref="D45:N45" si="8">SUM(D17:D44)</f>
        <v>0</v>
      </c>
      <c r="E45" s="79">
        <f t="shared" si="8"/>
        <v>0</v>
      </c>
      <c r="F45" s="79">
        <f t="shared" si="8"/>
        <v>0</v>
      </c>
      <c r="G45" s="79">
        <f t="shared" si="8"/>
        <v>0</v>
      </c>
      <c r="H45" s="79">
        <f t="shared" si="8"/>
        <v>0</v>
      </c>
      <c r="I45" s="79">
        <f t="shared" si="8"/>
        <v>0</v>
      </c>
      <c r="J45" s="79">
        <f t="shared" si="8"/>
        <v>0</v>
      </c>
      <c r="K45" s="79">
        <f t="shared" si="8"/>
        <v>0</v>
      </c>
      <c r="L45" s="79">
        <f t="shared" si="8"/>
        <v>0</v>
      </c>
      <c r="M45" s="79">
        <f t="shared" si="8"/>
        <v>0</v>
      </c>
      <c r="N45" s="79">
        <f t="shared" si="8"/>
        <v>0</v>
      </c>
      <c r="O45" s="79"/>
      <c r="P45" s="79">
        <f t="shared" ref="P45" si="9">SUM(P17:P44)</f>
        <v>0</v>
      </c>
      <c r="Q45" s="17" t="e">
        <f>P45/$P$6</f>
        <v>#DIV/0!</v>
      </c>
    </row>
    <row r="46" spans="1:17" x14ac:dyDescent="0.2">
      <c r="A46" s="102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8"/>
    </row>
    <row r="47" spans="1:17" x14ac:dyDescent="0.2">
      <c r="A47" s="103"/>
      <c r="B47" s="79" t="s">
        <v>18</v>
      </c>
      <c r="C47" s="79">
        <f>+C15-C45</f>
        <v>0</v>
      </c>
      <c r="D47" s="79">
        <f t="shared" ref="D47:N47" si="10">+D15-D45</f>
        <v>0</v>
      </c>
      <c r="E47" s="79">
        <f t="shared" si="10"/>
        <v>0</v>
      </c>
      <c r="F47" s="79">
        <f t="shared" si="10"/>
        <v>0</v>
      </c>
      <c r="G47" s="79">
        <f t="shared" si="10"/>
        <v>0</v>
      </c>
      <c r="H47" s="79">
        <f t="shared" si="10"/>
        <v>0</v>
      </c>
      <c r="I47" s="79">
        <f t="shared" si="10"/>
        <v>0</v>
      </c>
      <c r="J47" s="79">
        <f t="shared" si="10"/>
        <v>0</v>
      </c>
      <c r="K47" s="79">
        <f t="shared" si="10"/>
        <v>0</v>
      </c>
      <c r="L47" s="79">
        <f t="shared" si="10"/>
        <v>0</v>
      </c>
      <c r="M47" s="79">
        <f t="shared" si="10"/>
        <v>0</v>
      </c>
      <c r="N47" s="79">
        <f t="shared" si="10"/>
        <v>0</v>
      </c>
      <c r="O47" s="79"/>
      <c r="P47" s="79">
        <f t="shared" si="0"/>
        <v>0</v>
      </c>
      <c r="Q47" s="17" t="e">
        <f>P47/$P$6</f>
        <v>#DIV/0!</v>
      </c>
    </row>
    <row r="48" spans="1:17" x14ac:dyDescent="0.2">
      <c r="A48" s="102" t="s">
        <v>166</v>
      </c>
      <c r="B48" s="78" t="s">
        <v>19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78"/>
      <c r="P48" s="78">
        <f t="shared" si="0"/>
        <v>0</v>
      </c>
      <c r="Q48" s="8"/>
    </row>
    <row r="49" spans="1:17" x14ac:dyDescent="0.2">
      <c r="A49" s="103"/>
      <c r="B49" s="79" t="s">
        <v>20</v>
      </c>
      <c r="C49" s="79">
        <f t="shared" ref="C49:N49" si="11">+C47-C48</f>
        <v>0</v>
      </c>
      <c r="D49" s="79">
        <f t="shared" si="11"/>
        <v>0</v>
      </c>
      <c r="E49" s="79">
        <f t="shared" si="11"/>
        <v>0</v>
      </c>
      <c r="F49" s="79">
        <f t="shared" si="11"/>
        <v>0</v>
      </c>
      <c r="G49" s="79">
        <f t="shared" si="11"/>
        <v>0</v>
      </c>
      <c r="H49" s="79">
        <f t="shared" si="11"/>
        <v>0</v>
      </c>
      <c r="I49" s="79">
        <f t="shared" si="11"/>
        <v>0</v>
      </c>
      <c r="J49" s="79">
        <f t="shared" si="11"/>
        <v>0</v>
      </c>
      <c r="K49" s="79">
        <f t="shared" si="11"/>
        <v>0</v>
      </c>
      <c r="L49" s="79">
        <f t="shared" si="11"/>
        <v>0</v>
      </c>
      <c r="M49" s="79">
        <f t="shared" si="11"/>
        <v>0</v>
      </c>
      <c r="N49" s="79">
        <f t="shared" si="11"/>
        <v>0</v>
      </c>
      <c r="O49" s="79"/>
      <c r="P49" s="79">
        <f t="shared" si="0"/>
        <v>0</v>
      </c>
      <c r="Q49" s="17" t="e">
        <f>P49/$P$6</f>
        <v>#DIV/0!</v>
      </c>
    </row>
    <row r="50" spans="1:17" x14ac:dyDescent="0.2">
      <c r="A50" s="102"/>
      <c r="B50" s="104" t="s">
        <v>167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79"/>
      <c r="P50" s="79"/>
      <c r="Q50" s="17"/>
    </row>
    <row r="51" spans="1:17" x14ac:dyDescent="0.2">
      <c r="A51" s="102"/>
      <c r="B51" s="104" t="s">
        <v>168</v>
      </c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79"/>
      <c r="P51" s="79"/>
      <c r="Q51" s="17"/>
    </row>
    <row r="52" spans="1:17" x14ac:dyDescent="0.2">
      <c r="A52" s="103"/>
      <c r="B52" s="108" t="s">
        <v>170</v>
      </c>
      <c r="C52" s="79">
        <f>+C49+C50+C51</f>
        <v>0</v>
      </c>
      <c r="D52" s="79">
        <f t="shared" ref="D52:N52" si="12">+D49+D50+D51</f>
        <v>0</v>
      </c>
      <c r="E52" s="79">
        <f t="shared" si="12"/>
        <v>0</v>
      </c>
      <c r="F52" s="79">
        <f t="shared" si="12"/>
        <v>0</v>
      </c>
      <c r="G52" s="79">
        <f t="shared" si="12"/>
        <v>0</v>
      </c>
      <c r="H52" s="79">
        <f t="shared" si="12"/>
        <v>0</v>
      </c>
      <c r="I52" s="79">
        <f t="shared" si="12"/>
        <v>0</v>
      </c>
      <c r="J52" s="79">
        <f t="shared" si="12"/>
        <v>0</v>
      </c>
      <c r="K52" s="79">
        <f t="shared" si="12"/>
        <v>0</v>
      </c>
      <c r="L52" s="79">
        <f t="shared" si="12"/>
        <v>0</v>
      </c>
      <c r="M52" s="79">
        <f t="shared" si="12"/>
        <v>0</v>
      </c>
      <c r="N52" s="79">
        <f t="shared" si="12"/>
        <v>0</v>
      </c>
      <c r="O52" s="79"/>
      <c r="P52" s="79">
        <f t="shared" ref="P52" si="13">SUM(C52:O52)</f>
        <v>0</v>
      </c>
      <c r="Q52" s="17" t="e">
        <f>P52/$P$6</f>
        <v>#DIV/0!</v>
      </c>
    </row>
    <row r="53" spans="1:17" x14ac:dyDescent="0.2">
      <c r="A53" s="102"/>
      <c r="B53" s="104" t="s">
        <v>169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78"/>
      <c r="P53" s="78">
        <f t="shared" ref="P53:P54" si="14">SUM(C53:O53)</f>
        <v>0</v>
      </c>
      <c r="Q53" s="17"/>
    </row>
    <row r="54" spans="1:17" x14ac:dyDescent="0.2">
      <c r="A54" s="102"/>
      <c r="B54" s="104" t="s">
        <v>42</v>
      </c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78"/>
      <c r="P54" s="78">
        <f t="shared" si="14"/>
        <v>0</v>
      </c>
      <c r="Q54" s="17"/>
    </row>
    <row r="55" spans="1:17" x14ac:dyDescent="0.2">
      <c r="A55" s="103"/>
      <c r="B55" s="108" t="s">
        <v>171</v>
      </c>
      <c r="C55" s="79">
        <f>+C52-C53-C54</f>
        <v>0</v>
      </c>
      <c r="D55" s="79">
        <f t="shared" ref="D55:P55" si="15">+D52-D53-D54</f>
        <v>0</v>
      </c>
      <c r="E55" s="79">
        <f t="shared" si="15"/>
        <v>0</v>
      </c>
      <c r="F55" s="79">
        <f t="shared" si="15"/>
        <v>0</v>
      </c>
      <c r="G55" s="79">
        <f t="shared" si="15"/>
        <v>0</v>
      </c>
      <c r="H55" s="79">
        <f t="shared" si="15"/>
        <v>0</v>
      </c>
      <c r="I55" s="79">
        <f t="shared" si="15"/>
        <v>0</v>
      </c>
      <c r="J55" s="79">
        <f t="shared" si="15"/>
        <v>0</v>
      </c>
      <c r="K55" s="79">
        <f t="shared" si="15"/>
        <v>0</v>
      </c>
      <c r="L55" s="79">
        <f t="shared" si="15"/>
        <v>0</v>
      </c>
      <c r="M55" s="79">
        <f t="shared" si="15"/>
        <v>0</v>
      </c>
      <c r="N55" s="79">
        <f t="shared" si="15"/>
        <v>0</v>
      </c>
      <c r="O55" s="79"/>
      <c r="P55" s="79">
        <f t="shared" si="15"/>
        <v>0</v>
      </c>
      <c r="Q55" s="8"/>
    </row>
    <row r="56" spans="1:17" x14ac:dyDescent="0.2">
      <c r="A56" s="98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</row>
  </sheetData>
  <sheetProtection sheet="1" objects="1" scenarios="1"/>
  <phoneticPr fontId="0" type="noConversion"/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Period-P&amp;L</vt:lpstr>
      <vt:lpstr>Period-Bal-Sheet</vt:lpstr>
      <vt:lpstr>Period-Cash-Flow</vt:lpstr>
      <vt:lpstr>Profit &amp; Loss</vt:lpstr>
      <vt:lpstr>Bal Sheet</vt:lpstr>
      <vt:lpstr>Cash Flow</vt:lpstr>
      <vt:lpstr>KPIwkg</vt:lpstr>
      <vt:lpstr>Saleswkg</vt:lpstr>
      <vt:lpstr>LY-P&amp;L</vt:lpstr>
      <vt:lpstr>LY-BalSheet</vt:lpstr>
      <vt:lpstr>Forc-P&amp;L</vt:lpstr>
      <vt:lpstr>Forc-Bal-Sheet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richings</dc:creator>
  <cp:lastModifiedBy>david richings</cp:lastModifiedBy>
  <cp:lastPrinted>2021-05-10T09:03:34Z</cp:lastPrinted>
  <dcterms:created xsi:type="dcterms:W3CDTF">2008-12-15T14:24:42Z</dcterms:created>
  <dcterms:modified xsi:type="dcterms:W3CDTF">2024-03-23T10:06:36Z</dcterms:modified>
</cp:coreProperties>
</file>